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300" yWindow="65446" windowWidth="15480" windowHeight="8190" activeTab="0"/>
  </bookViews>
  <sheets>
    <sheet name="Sheet1" sheetId="1" r:id="rId1"/>
  </sheets>
  <definedNames>
    <definedName name="__xlnm.Print_Area_1">'Sheet1'!$B$4:$I$217</definedName>
    <definedName name="_xlnm.Print_Area" localSheetId="0">'Sheet1'!$A$1:$H$218</definedName>
    <definedName name="_xlnm.Print_Titles" localSheetId="0">'Sheet1'!$1:$25</definedName>
  </definedNames>
  <calcPr calcId="144525"/>
</workbook>
</file>

<file path=xl/sharedStrings.xml><?xml version="1.0" encoding="utf-8"?>
<sst xmlns="http://schemas.openxmlformats.org/spreadsheetml/2006/main" count="421" uniqueCount="182">
  <si>
    <t xml:space="preserve">Children Name/s: </t>
  </si>
  <si>
    <t>Date:</t>
  </si>
  <si>
    <t>Address:</t>
  </si>
  <si>
    <t>Email:</t>
  </si>
  <si>
    <t>When filling out this form:</t>
  </si>
  <si>
    <t xml:space="preserve">    in the Qty column in its row.</t>
  </si>
  <si>
    <t>Buy Qty</t>
  </si>
  <si>
    <t>Unit Price</t>
  </si>
  <si>
    <t>Cost</t>
  </si>
  <si>
    <t>Discounted YR5 School Requirements Full Pack</t>
  </si>
  <si>
    <t>Discounted YR5 School Requirements Full Pack with School Pencil Case</t>
  </si>
  <si>
    <t>ENGLISH  Pack</t>
  </si>
  <si>
    <t>(#) 1</t>
  </si>
  <si>
    <t>MATHEMATIC Pack</t>
  </si>
  <si>
    <t>BIBLICAL STUDIES Pack</t>
  </si>
  <si>
    <t xml:space="preserve">A4 Display Book </t>
  </si>
  <si>
    <t>ART Pack</t>
  </si>
  <si>
    <t>(#) 2</t>
  </si>
  <si>
    <t>Self Supply</t>
  </si>
  <si>
    <t>SCIENCE Pack</t>
  </si>
  <si>
    <t>GENERAL SUPPLIES Pack</t>
  </si>
  <si>
    <t xml:space="preserve">Staedtler Medium Point Red biros (4 per term) </t>
  </si>
  <si>
    <t xml:space="preserve">Pkt/24 Faber-Castell Pencils Classic Colour </t>
  </si>
  <si>
    <t>Pkt/14 Faber-Castell Art Water-Based Markers</t>
  </si>
  <si>
    <t>(#) 4</t>
  </si>
  <si>
    <t>Glue Stick (1 per term)</t>
  </si>
  <si>
    <t>Tissue 2 ply 180 sheet</t>
  </si>
  <si>
    <t>ABCblossom</t>
  </si>
  <si>
    <t xml:space="preserve">Plastic Ruler 30cm (cms &amp; mm) </t>
  </si>
  <si>
    <t>GNS20102</t>
  </si>
  <si>
    <t xml:space="preserve">Faber- Castell Sharpener Classic Single Hole with Catcher </t>
  </si>
  <si>
    <t>Total Cost - Year 5</t>
  </si>
  <si>
    <t>MISC - Optional</t>
  </si>
  <si>
    <t>Bic 4 Colour Retractable Pens</t>
  </si>
  <si>
    <t>GN10005</t>
  </si>
  <si>
    <t>Name/ Subject Label Stickers (16 Labels per sheet)</t>
  </si>
  <si>
    <t>Clear Contact Rolls 450mm x 5m</t>
  </si>
  <si>
    <t xml:space="preserve">Family Home Delivery (5 km radius)  under 25kg </t>
  </si>
  <si>
    <t>Total Cost (Yr 5+ Misc)</t>
  </si>
  <si>
    <t>Discounted YR6 School Requirements Full Pack</t>
  </si>
  <si>
    <t>Discounted YR6 School Requirements Full Pack with School Pencil Case</t>
  </si>
  <si>
    <t>MATHEMATICS Pack</t>
  </si>
  <si>
    <t>(#) 3</t>
  </si>
  <si>
    <t>LANGUAGE Pack</t>
  </si>
  <si>
    <t>Glue Stick  (1 per term)</t>
  </si>
  <si>
    <t>A4 Display Book</t>
  </si>
  <si>
    <t>SubTotal Cost - Year 6</t>
  </si>
  <si>
    <t>Total Cost (Y6 + Misc)</t>
  </si>
  <si>
    <t>Discounted YR7 School Requirements Full Pack</t>
  </si>
  <si>
    <t>Discounted YR7 School Requirements Full Pack with School pencil case</t>
  </si>
  <si>
    <t>ENGLISH Pack</t>
  </si>
  <si>
    <t xml:space="preserve">A4 128 page Binder Book </t>
  </si>
  <si>
    <t>HISTORY Pack</t>
  </si>
  <si>
    <t xml:space="preserve">A4 192 page Binder Book </t>
  </si>
  <si>
    <t>GEOGRAPHY Pack</t>
  </si>
  <si>
    <t>***********</t>
  </si>
  <si>
    <t>VISUAL ARTS Pack</t>
  </si>
  <si>
    <t xml:space="preserve">Staedtler Medium Point Red biros </t>
  </si>
  <si>
    <t>Faber Castell Highlighter 3 different colours</t>
  </si>
  <si>
    <t xml:space="preserve">Glue Stick </t>
  </si>
  <si>
    <t>Faber- Castell Sharpener Classic Single Hole with Catcher</t>
  </si>
  <si>
    <t xml:space="preserve">Plastic Ruler 30cm (cms &amp; mm)  </t>
  </si>
  <si>
    <t>SubTotal Cost - Year 7</t>
  </si>
  <si>
    <t>Total Cost (Y7 + Misc)</t>
  </si>
  <si>
    <t>Discounted YR8 School Requirements Full Pack</t>
  </si>
  <si>
    <t>Discounted YR8 School Requirements Full Pack with School Pencil Case</t>
  </si>
  <si>
    <t>Staedtler Medium Point Red biros</t>
  </si>
  <si>
    <t xml:space="preserve">Faber Castell Highlighter 3 different colours </t>
  </si>
  <si>
    <t>BIC WITE OUT Exact Liner Correction Film 5mm x 6m</t>
  </si>
  <si>
    <t xml:space="preserve">Arch Level PVC Binder </t>
  </si>
  <si>
    <t>SubTotal Cost - Year 8</t>
  </si>
  <si>
    <t>Total Cost (Y8 + Misc)</t>
  </si>
  <si>
    <t>Total Middle School Order</t>
  </si>
  <si>
    <t>GST Component</t>
  </si>
  <si>
    <t xml:space="preserve">GENERAL SUPPLIES Pack </t>
  </si>
  <si>
    <t>Sub GST Component</t>
  </si>
  <si>
    <t>GN22997</t>
  </si>
  <si>
    <t>Staedtler Minerva Graphite 2B Pencil</t>
  </si>
  <si>
    <t xml:space="preserve">Staedtler Minerva Graphite 2B Pencil  </t>
  </si>
  <si>
    <t xml:space="preserve">Staedtler Minerva Graphite HB lead pencils </t>
  </si>
  <si>
    <t xml:space="preserve">Staedtler Minerva Graphite 2B Pencil </t>
  </si>
  <si>
    <t>Casio fx-82AU Plus Calculator</t>
  </si>
  <si>
    <t>GN85951</t>
  </si>
  <si>
    <t>Artline 750 Laundry Marker (for home use)</t>
  </si>
  <si>
    <t>Name/ Subject Label Stickers (16 labels per sheet)</t>
  </si>
  <si>
    <t>Staedtler Noris Safety Scissors 17cm</t>
  </si>
  <si>
    <t>Staedtler Math Set (10 pieces)</t>
  </si>
  <si>
    <t>ST55710</t>
  </si>
  <si>
    <t>A4 240 page Notebook</t>
  </si>
  <si>
    <t>Hard Cover NIV Bible</t>
  </si>
  <si>
    <t>Pkt/24 Faber-Castell Pencils Classic Colour</t>
  </si>
  <si>
    <t>Faber Castell Eraser Dust free</t>
  </si>
  <si>
    <t xml:space="preserve">Faber Castell Pencils HB </t>
  </si>
  <si>
    <t xml:space="preserve">Faber Castell Graphite 6B Pencil </t>
  </si>
  <si>
    <t xml:space="preserve">Faber Castell Graphite 4B Pencil </t>
  </si>
  <si>
    <t>Faber Castell Eraser Dust free (1 per term)</t>
  </si>
  <si>
    <t>Faber Castell Pencils HB (4 per term)</t>
  </si>
  <si>
    <t>A4 128 page Exercise Book</t>
  </si>
  <si>
    <t>(#) 8</t>
  </si>
  <si>
    <t>Staedtler Minerva Graphite 2B Pencil  (2 per term)</t>
  </si>
  <si>
    <t xml:space="preserve">Pkt/12 Faber-Castell Pencils Classic Colour </t>
  </si>
  <si>
    <t>A4 Clipboard Folder</t>
  </si>
  <si>
    <t>A4 96 page Exercise Book</t>
  </si>
  <si>
    <t xml:space="preserve">A4 96 page Exercise Book </t>
  </si>
  <si>
    <t>ST430M-3</t>
  </si>
  <si>
    <t>ST430M-2</t>
  </si>
  <si>
    <t>AW16-1158852</t>
  </si>
  <si>
    <t>AW82-7085</t>
  </si>
  <si>
    <t>AW57-1546XX</t>
  </si>
  <si>
    <t>ST96517NBK</t>
  </si>
  <si>
    <t>AW81-125</t>
  </si>
  <si>
    <t>HQ1503</t>
  </si>
  <si>
    <t>GNS10005</t>
  </si>
  <si>
    <t>GNS22997</t>
  </si>
  <si>
    <t>AW12-1111-HB</t>
  </si>
  <si>
    <t>AW16-115854</t>
  </si>
  <si>
    <t>AW11-140</t>
  </si>
  <si>
    <t>AW12-1111-2B</t>
  </si>
  <si>
    <t>ST430M-9</t>
  </si>
  <si>
    <t>AW11-1221-6B</t>
  </si>
  <si>
    <t>GNS17015</t>
  </si>
  <si>
    <t>Buy from School</t>
  </si>
  <si>
    <t>,</t>
  </si>
  <si>
    <r>
      <t xml:space="preserve">&gt; </t>
    </r>
    <r>
      <rPr>
        <b/>
        <sz val="12"/>
        <rFont val="Calibri"/>
        <family val="2"/>
        <scheme val="minor"/>
      </rPr>
      <t>If not getting discounted or subject packs</t>
    </r>
    <r>
      <rPr>
        <sz val="12"/>
        <rFont val="Calibri"/>
        <family val="2"/>
        <scheme val="minor"/>
      </rPr>
      <t xml:space="preserve"> then </t>
    </r>
    <r>
      <rPr>
        <b/>
        <sz val="12"/>
        <rFont val="Calibri"/>
        <family val="2"/>
        <scheme val="minor"/>
      </rPr>
      <t>select Individual items</t>
    </r>
    <r>
      <rPr>
        <sz val="12"/>
        <rFont val="Calibri"/>
        <family val="2"/>
        <scheme val="minor"/>
      </rPr>
      <t xml:space="preserve"> by indicating the number of individual items required </t>
    </r>
  </si>
  <si>
    <r>
      <t xml:space="preserve">&gt; Select a </t>
    </r>
    <r>
      <rPr>
        <b/>
        <sz val="12"/>
        <rFont val="Calibri"/>
        <family val="2"/>
        <scheme val="minor"/>
      </rPr>
      <t>Discounted Full Pack or a Consumable (#) Pack - not both</t>
    </r>
    <r>
      <rPr>
        <sz val="12"/>
        <rFont val="Calibri"/>
        <family val="2"/>
        <scheme val="minor"/>
      </rPr>
      <t>. Please indicate number of packs required in the Qty column in its row.</t>
    </r>
  </si>
  <si>
    <t>CCV:__________________</t>
  </si>
  <si>
    <t>Name on Card:_________________________________________________</t>
  </si>
  <si>
    <t>Exp. Date: _____________</t>
  </si>
  <si>
    <t>Online ordering:  www.cisschools.com.au/phcs</t>
  </si>
  <si>
    <t>Pacific Hills Christian School (Middle School)</t>
  </si>
  <si>
    <r>
      <t>YEAR 5</t>
    </r>
    <r>
      <rPr>
        <b/>
        <sz val="12"/>
        <color indexed="9"/>
        <rFont val="Calibri"/>
        <family val="2"/>
        <scheme val="minor"/>
      </rPr>
      <t xml:space="preserve"> &lt;Discounted YR 5 School Requirements Consumables (#) Pack &gt;</t>
    </r>
  </si>
  <si>
    <r>
      <t>Staedtler Medium Point Blue biros (4 per term)</t>
    </r>
    <r>
      <rPr>
        <i/>
        <sz val="14"/>
        <rFont val="Calibri"/>
        <family val="2"/>
        <scheme val="minor"/>
      </rPr>
      <t xml:space="preserve"> </t>
    </r>
  </si>
  <si>
    <r>
      <t xml:space="preserve">Canvas 2 zip Pencil Case 36cm x 20cm </t>
    </r>
    <r>
      <rPr>
        <b/>
        <i/>
        <sz val="14"/>
        <rFont val="Calibri"/>
        <family val="2"/>
        <scheme val="minor"/>
      </rPr>
      <t>with School Logo and Name Label Area</t>
    </r>
  </si>
  <si>
    <r>
      <t>YEAR 6</t>
    </r>
    <r>
      <rPr>
        <b/>
        <sz val="12"/>
        <color indexed="9"/>
        <rFont val="Calibri"/>
        <family val="2"/>
        <scheme val="minor"/>
      </rPr>
      <t xml:space="preserve"> &lt;Discounted YR 6 School Requirements Consumables (#) Pack &gt;</t>
    </r>
  </si>
  <si>
    <r>
      <t>YEAR 7</t>
    </r>
    <r>
      <rPr>
        <b/>
        <sz val="12"/>
        <color indexed="9"/>
        <rFont val="Calibri"/>
        <family val="2"/>
        <scheme val="minor"/>
      </rPr>
      <t xml:space="preserve">  &lt; Discounted YR7 School Requirements Consumables (#) Pack &gt;</t>
    </r>
  </si>
  <si>
    <r>
      <t>Staedtler Medium Point Black biros</t>
    </r>
    <r>
      <rPr>
        <i/>
        <sz val="14"/>
        <rFont val="Calibri"/>
        <family val="2"/>
        <scheme val="minor"/>
      </rPr>
      <t xml:space="preserve"> </t>
    </r>
  </si>
  <si>
    <t>GNS85951</t>
  </si>
  <si>
    <t xml:space="preserve">Faber Castell Highlighter  </t>
  </si>
  <si>
    <t>Faber Castell Highlighter  Orange/Yellow/Blue/Green)</t>
  </si>
  <si>
    <t>AO140751</t>
  </si>
  <si>
    <t>GNS53930</t>
  </si>
  <si>
    <t>AO140750</t>
  </si>
  <si>
    <t>GNS21556</t>
  </si>
  <si>
    <t>AW57-154615</t>
  </si>
  <si>
    <t>GNS13028(BLK)</t>
  </si>
  <si>
    <t>GNS938202</t>
  </si>
  <si>
    <t>AO197733</t>
  </si>
  <si>
    <t>AO140833</t>
  </si>
  <si>
    <t>AO197734</t>
  </si>
  <si>
    <t>ST110-4B</t>
  </si>
  <si>
    <t>GNS7534XX</t>
  </si>
  <si>
    <t>GNS5126XX</t>
  </si>
  <si>
    <t>Account Name: CIS SCHOOLS  ,  BSB 062 347 , ANo 1016 3535 , Description: PHCS &lt;Eldest Child Name&gt;</t>
  </si>
  <si>
    <t>Language Pack</t>
  </si>
  <si>
    <t>A4 96 page 10mm Grid Book</t>
  </si>
  <si>
    <t>AO197732</t>
  </si>
  <si>
    <t xml:space="preserve">Music Pack </t>
  </si>
  <si>
    <t>ITS10</t>
  </si>
  <si>
    <t>192 pg A4 Grid Book 5mm</t>
  </si>
  <si>
    <t xml:space="preserve">&gt; See Cover Letter for Terms and Conditions. </t>
  </si>
  <si>
    <t>Delivery/PickUp</t>
  </si>
  <si>
    <t>PAYMENT METHOD</t>
  </si>
  <si>
    <t>Card Number: _____________________________________________</t>
  </si>
  <si>
    <t>HDel</t>
  </si>
  <si>
    <t>A4 128 page Grid Binder Book 5mm</t>
  </si>
  <si>
    <t>WELLBEING PROGRAM</t>
  </si>
  <si>
    <t>Exercise Book A5 48page 12mm ruled</t>
  </si>
  <si>
    <t>GN20760</t>
  </si>
  <si>
    <t>Please add 2% Surcharge to total cost for CC Payments</t>
  </si>
  <si>
    <r>
      <t xml:space="preserve">fill out above or go to this for credit card payment link with description PHCS &lt;Eldest Child Name&gt;: </t>
    </r>
    <r>
      <rPr>
        <sz val="10"/>
        <color rgb="FFFF0000"/>
        <rFont val="Calibri"/>
        <family val="2"/>
        <scheme val="minor"/>
      </rPr>
      <t>https://pay.pin.net.au/qzn7</t>
    </r>
  </si>
  <si>
    <t xml:space="preserve">Staedtler Medium Point Blue biros </t>
  </si>
  <si>
    <t>Headphone, fit over ears with a microphone for IPAD and with a straight jack</t>
  </si>
  <si>
    <t xml:space="preserve">Antiseptic Wipes </t>
  </si>
  <si>
    <t xml:space="preserve">HISTORY  Pack </t>
  </si>
  <si>
    <t xml:space="preserve">GEOGRAPHY Pack </t>
  </si>
  <si>
    <t xml:space="preserve"> GEOGRAPHY Pack</t>
  </si>
  <si>
    <t>USB 4 GB Flash Drive</t>
  </si>
  <si>
    <r>
      <t>YEAR 8</t>
    </r>
    <r>
      <rPr>
        <b/>
        <sz val="12"/>
        <color theme="0"/>
        <rFont val="Calibri"/>
        <family val="2"/>
        <scheme val="minor"/>
      </rPr>
      <t xml:space="preserve"> &lt;Discounted YR8 School Requirements Consumables (#) Pack &gt;</t>
    </r>
  </si>
  <si>
    <t xml:space="preserve">USB 4 GB Flash Drive </t>
  </si>
  <si>
    <t>GN97192</t>
  </si>
  <si>
    <r>
      <t>Staedtler Medium Point Blue biros</t>
    </r>
    <r>
      <rPr>
        <i/>
        <sz val="14"/>
        <rFont val="Calibri"/>
        <family val="2"/>
        <scheme val="minor"/>
      </rPr>
      <t xml:space="preserve"> </t>
    </r>
  </si>
  <si>
    <t>Description of 2024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</si>
</sst>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$#,##0.00;[Red]&quot;-$&quot;#,##0.00"/>
    <numFmt numFmtId="165" formatCode="\$#,##0.00"/>
    <numFmt numFmtId="166" formatCode="&quot;$&quot;#,##0.00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color indexed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i/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sz val="10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  <scheme val="minor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000396251678"/>
        <bgColor indexed="64"/>
      </patternFill>
    </fill>
  </fills>
  <borders count="69">
    <border>
      <left/>
      <right/>
      <top/>
      <bottom/>
      <diagonal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medium"/>
      <right style="medium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/>
      <top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/>
      <top style="medium">
        <color indexed="8"/>
      </top>
      <bottom style="medium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/>
      <top/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/>
      <top/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92">
    <xf numFmtId="0" fontId="0" fillId="0" borderId="0" xfId="0"/>
    <xf numFmtId="0" fontId="4" fillId="0" borderId="0" xfId="21" applyFont="1" applyFill="1">
      <alignment/>
      <protection/>
    </xf>
    <xf numFmtId="0" fontId="4" fillId="0" borderId="0" xfId="21" applyFont="1" applyBorder="1" applyProtection="1">
      <alignment/>
      <protection locked="0"/>
    </xf>
    <xf numFmtId="0" fontId="6" fillId="0" borderId="0" xfId="21" applyFont="1" applyBorder="1" applyProtection="1">
      <alignment/>
      <protection locked="0"/>
    </xf>
    <xf numFmtId="0" fontId="7" fillId="0" borderId="0" xfId="21" applyFont="1" applyBorder="1" applyProtection="1">
      <alignment/>
      <protection locked="0"/>
    </xf>
    <xf numFmtId="0" fontId="8" fillId="0" borderId="0" xfId="20" applyNumberFormat="1" applyFont="1" applyFill="1" applyBorder="1" applyAlignment="1" applyProtection="1">
      <alignment/>
      <protection locked="0"/>
    </xf>
    <xf numFmtId="0" fontId="5" fillId="0" borderId="0" xfId="21" applyFont="1" applyBorder="1" applyProtection="1">
      <alignment/>
      <protection locked="0"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5" fillId="0" borderId="0" xfId="21" applyFont="1">
      <alignment/>
      <protection/>
    </xf>
    <xf numFmtId="0" fontId="9" fillId="2" borderId="0" xfId="0" applyFont="1" applyFill="1" applyBorder="1"/>
    <xf numFmtId="0" fontId="11" fillId="2" borderId="0" xfId="0" applyFont="1" applyFill="1" applyBorder="1"/>
    <xf numFmtId="0" fontId="5" fillId="0" borderId="0" xfId="21" applyFont="1" applyProtection="1">
      <alignment/>
      <protection locked="0"/>
    </xf>
    <xf numFmtId="0" fontId="6" fillId="0" borderId="0" xfId="21" applyFont="1" applyFill="1">
      <alignment/>
      <protection/>
    </xf>
    <xf numFmtId="0" fontId="13" fillId="0" borderId="0" xfId="21" applyFont="1" applyBorder="1" applyProtection="1">
      <alignment/>
      <protection locked="0"/>
    </xf>
    <xf numFmtId="0" fontId="4" fillId="0" borderId="0" xfId="21" applyFont="1" applyBorder="1" applyAlignment="1" applyProtection="1">
      <alignment horizontal="center"/>
      <protection locked="0"/>
    </xf>
    <xf numFmtId="0" fontId="6" fillId="0" borderId="0" xfId="0" applyFont="1"/>
    <xf numFmtId="0" fontId="6" fillId="0" borderId="0" xfId="0" applyFont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12" fillId="0" borderId="1" xfId="21" applyFont="1" applyFill="1" applyBorder="1" applyAlignment="1" applyProtection="1">
      <alignment vertical="top" wrapText="1"/>
      <protection locked="0"/>
    </xf>
    <xf numFmtId="0" fontId="12" fillId="0" borderId="2" xfId="21" applyFont="1" applyBorder="1" applyAlignment="1">
      <alignment/>
      <protection/>
    </xf>
    <xf numFmtId="0" fontId="17" fillId="0" borderId="3" xfId="21" applyFont="1" applyBorder="1" applyAlignment="1">
      <alignment wrapText="1"/>
      <protection/>
    </xf>
    <xf numFmtId="0" fontId="17" fillId="0" borderId="2" xfId="21" applyFont="1" applyBorder="1" applyAlignment="1">
      <alignment/>
      <protection/>
    </xf>
    <xf numFmtId="0" fontId="12" fillId="0" borderId="4" xfId="21" applyFont="1" applyBorder="1" applyAlignment="1">
      <alignment/>
      <protection/>
    </xf>
    <xf numFmtId="0" fontId="12" fillId="0" borderId="0" xfId="21" applyFont="1" applyFill="1">
      <alignment/>
      <protection/>
    </xf>
    <xf numFmtId="0" fontId="17" fillId="0" borderId="0" xfId="21" applyFont="1">
      <alignment/>
      <protection/>
    </xf>
    <xf numFmtId="0" fontId="12" fillId="0" borderId="0" xfId="21" applyFont="1">
      <alignment/>
      <protection/>
    </xf>
    <xf numFmtId="164" fontId="18" fillId="3" borderId="5" xfId="21" applyNumberFormat="1" applyFont="1" applyFill="1" applyBorder="1" applyAlignment="1">
      <alignment horizontal="right"/>
      <protection/>
    </xf>
    <xf numFmtId="0" fontId="19" fillId="2" borderId="0" xfId="21" applyFont="1" applyFill="1">
      <alignment/>
      <protection/>
    </xf>
    <xf numFmtId="0" fontId="21" fillId="4" borderId="0" xfId="21" applyFont="1" applyFill="1">
      <alignment/>
      <protection/>
    </xf>
    <xf numFmtId="0" fontId="21" fillId="5" borderId="0" xfId="21" applyFont="1" applyFill="1">
      <alignment/>
      <protection/>
    </xf>
    <xf numFmtId="0" fontId="19" fillId="5" borderId="0" xfId="21" applyFont="1" applyFill="1">
      <alignment/>
      <protection/>
    </xf>
    <xf numFmtId="164" fontId="18" fillId="3" borderId="6" xfId="21" applyNumberFormat="1" applyFont="1" applyFill="1" applyBorder="1" applyAlignment="1">
      <alignment horizontal="right"/>
      <protection/>
    </xf>
    <xf numFmtId="0" fontId="12" fillId="6" borderId="7" xfId="21" applyFont="1" applyFill="1" applyBorder="1">
      <alignment/>
      <protection/>
    </xf>
    <xf numFmtId="164" fontId="12" fillId="6" borderId="8" xfId="21" applyNumberFormat="1" applyFont="1" applyFill="1" applyBorder="1" applyAlignment="1">
      <alignment horizontal="right"/>
      <protection/>
    </xf>
    <xf numFmtId="0" fontId="17" fillId="7" borderId="9" xfId="21" applyFont="1" applyFill="1" applyBorder="1" applyAlignment="1">
      <alignment horizontal="right" vertical="top"/>
      <protection/>
    </xf>
    <xf numFmtId="0" fontId="17" fillId="7" borderId="9" xfId="21" applyFont="1" applyFill="1" applyBorder="1" applyAlignment="1">
      <alignment vertical="top" wrapText="1"/>
      <protection/>
    </xf>
    <xf numFmtId="165" fontId="17" fillId="7" borderId="10" xfId="21" applyNumberFormat="1" applyFont="1" applyFill="1" applyBorder="1" applyAlignment="1">
      <alignment vertical="top"/>
      <protection/>
    </xf>
    <xf numFmtId="0" fontId="4" fillId="0" borderId="0" xfId="21" applyFont="1">
      <alignment/>
      <protection/>
    </xf>
    <xf numFmtId="0" fontId="12" fillId="6" borderId="11" xfId="21" applyFont="1" applyFill="1" applyBorder="1">
      <alignment/>
      <protection/>
    </xf>
    <xf numFmtId="164" fontId="12" fillId="6" borderId="10" xfId="21" applyNumberFormat="1" applyFont="1" applyFill="1" applyBorder="1" applyAlignment="1">
      <alignment horizontal="right"/>
      <protection/>
    </xf>
    <xf numFmtId="0" fontId="17" fillId="7" borderId="9" xfId="21" applyFont="1" applyFill="1" applyBorder="1" applyAlignment="1">
      <alignment vertical="top"/>
      <protection/>
    </xf>
    <xf numFmtId="165" fontId="17" fillId="7" borderId="10" xfId="21" applyNumberFormat="1" applyFont="1" applyFill="1" applyBorder="1" applyAlignment="1">
      <alignment horizontal="right" vertical="top"/>
      <protection/>
    </xf>
    <xf numFmtId="0" fontId="6" fillId="7" borderId="0" xfId="21" applyFont="1" applyFill="1">
      <alignment/>
      <protection/>
    </xf>
    <xf numFmtId="0" fontId="4" fillId="7" borderId="0" xfId="21" applyFont="1" applyFill="1">
      <alignment/>
      <protection/>
    </xf>
    <xf numFmtId="0" fontId="17" fillId="7" borderId="11" xfId="21" applyFont="1" applyFill="1" applyBorder="1" applyAlignment="1">
      <alignment vertical="top"/>
      <protection/>
    </xf>
    <xf numFmtId="165" fontId="4" fillId="0" borderId="0" xfId="21" applyNumberFormat="1" applyFont="1" applyFill="1">
      <alignment/>
      <protection/>
    </xf>
    <xf numFmtId="165" fontId="4" fillId="0" borderId="0" xfId="21" applyNumberFormat="1" applyFont="1">
      <alignment/>
      <protection/>
    </xf>
    <xf numFmtId="0" fontId="17" fillId="0" borderId="9" xfId="21" applyFont="1" applyBorder="1" applyAlignment="1" applyProtection="1">
      <alignment vertical="top"/>
      <protection/>
    </xf>
    <xf numFmtId="165" fontId="12" fillId="0" borderId="0" xfId="21" applyNumberFormat="1" applyFont="1" applyFill="1">
      <alignment/>
      <protection/>
    </xf>
    <xf numFmtId="165" fontId="17" fillId="7" borderId="10" xfId="21" applyNumberFormat="1" applyFont="1" applyFill="1" applyBorder="1" applyAlignment="1">
      <alignment vertical="top" wrapText="1"/>
      <protection/>
    </xf>
    <xf numFmtId="0" fontId="17" fillId="0" borderId="9" xfId="21" applyFont="1" applyBorder="1" applyAlignment="1" applyProtection="1">
      <alignment vertical="top" wrapText="1"/>
      <protection/>
    </xf>
    <xf numFmtId="165" fontId="17" fillId="7" borderId="10" xfId="21" applyNumberFormat="1" applyFont="1" applyFill="1" applyBorder="1" applyAlignment="1" applyProtection="1">
      <alignment vertical="top" wrapText="1"/>
      <protection/>
    </xf>
    <xf numFmtId="0" fontId="17" fillId="7" borderId="11" xfId="21" applyFont="1" applyFill="1" applyBorder="1" applyAlignment="1">
      <alignment vertical="top" wrapText="1"/>
      <protection/>
    </xf>
    <xf numFmtId="165" fontId="17" fillId="7" borderId="12" xfId="21" applyNumberFormat="1" applyFont="1" applyFill="1" applyBorder="1" applyAlignment="1">
      <alignment vertical="top"/>
      <protection/>
    </xf>
    <xf numFmtId="0" fontId="12" fillId="0" borderId="13" xfId="21" applyFont="1" applyBorder="1">
      <alignment/>
      <protection/>
    </xf>
    <xf numFmtId="0" fontId="17" fillId="0" borderId="13" xfId="21" applyFont="1" applyBorder="1">
      <alignment/>
      <protection/>
    </xf>
    <xf numFmtId="165" fontId="6" fillId="0" borderId="0" xfId="21" applyNumberFormat="1" applyFont="1" applyFill="1">
      <alignment/>
      <protection/>
    </xf>
    <xf numFmtId="0" fontId="12" fillId="8" borderId="11" xfId="21" applyFont="1" applyFill="1" applyBorder="1" applyAlignment="1">
      <alignment vertical="top"/>
      <protection/>
    </xf>
    <xf numFmtId="0" fontId="12" fillId="8" borderId="11" xfId="21" applyFont="1" applyFill="1" applyBorder="1" applyAlignment="1">
      <alignment horizontal="right" vertical="top"/>
      <protection/>
    </xf>
    <xf numFmtId="0" fontId="17" fillId="0" borderId="0" xfId="21" applyFont="1" applyFill="1">
      <alignment/>
      <protection/>
    </xf>
    <xf numFmtId="0" fontId="6" fillId="9" borderId="9" xfId="21" applyFont="1" applyFill="1" applyBorder="1" applyAlignment="1" applyProtection="1">
      <alignment vertical="top" wrapText="1"/>
      <protection/>
    </xf>
    <xf numFmtId="165" fontId="6" fillId="7" borderId="11" xfId="21" applyNumberFormat="1" applyFont="1" applyFill="1" applyBorder="1" applyAlignment="1" applyProtection="1">
      <alignment vertical="top" wrapText="1"/>
      <protection/>
    </xf>
    <xf numFmtId="0" fontId="17" fillId="9" borderId="9" xfId="21" applyFont="1" applyFill="1" applyBorder="1" applyAlignment="1">
      <alignment vertical="top" wrapText="1"/>
      <protection/>
    </xf>
    <xf numFmtId="0" fontId="17" fillId="0" borderId="9" xfId="21" applyFont="1" applyBorder="1" applyAlignment="1">
      <alignment vertical="top" wrapText="1"/>
      <protection/>
    </xf>
    <xf numFmtId="0" fontId="17" fillId="0" borderId="14" xfId="21" applyFont="1" applyBorder="1" applyAlignment="1">
      <alignment vertical="top" wrapText="1"/>
      <protection/>
    </xf>
    <xf numFmtId="0" fontId="17" fillId="0" borderId="9" xfId="21" applyFont="1" applyFill="1" applyBorder="1" applyAlignment="1">
      <alignment vertical="top" wrapText="1"/>
      <protection/>
    </xf>
    <xf numFmtId="0" fontId="17" fillId="9" borderId="15" xfId="21" applyFont="1" applyFill="1" applyBorder="1" applyAlignment="1">
      <alignment vertical="top" wrapText="1"/>
      <protection/>
    </xf>
    <xf numFmtId="0" fontId="25" fillId="9" borderId="15" xfId="21" applyFont="1" applyFill="1" applyBorder="1" applyAlignment="1" applyProtection="1">
      <alignment vertical="top" wrapText="1"/>
      <protection/>
    </xf>
    <xf numFmtId="165" fontId="17" fillId="7" borderId="16" xfId="21" applyNumberFormat="1" applyFont="1" applyFill="1" applyBorder="1" applyAlignment="1">
      <alignment vertical="top" wrapText="1"/>
      <protection/>
    </xf>
    <xf numFmtId="0" fontId="27" fillId="0" borderId="0" xfId="21" applyFont="1">
      <alignment/>
      <protection/>
    </xf>
    <xf numFmtId="0" fontId="27" fillId="0" borderId="0" xfId="21" applyFont="1" applyFill="1">
      <alignment/>
      <protection/>
    </xf>
    <xf numFmtId="0" fontId="26" fillId="0" borderId="0" xfId="21" applyFont="1">
      <alignment/>
      <protection/>
    </xf>
    <xf numFmtId="0" fontId="19" fillId="10" borderId="11" xfId="21" applyFont="1" applyFill="1" applyBorder="1" applyAlignment="1">
      <alignment vertical="top"/>
      <protection/>
    </xf>
    <xf numFmtId="164" fontId="4" fillId="3" borderId="11" xfId="21" applyNumberFormat="1" applyFont="1" applyFill="1" applyBorder="1" applyAlignment="1">
      <alignment horizontal="right" vertical="top"/>
      <protection/>
    </xf>
    <xf numFmtId="0" fontId="19" fillId="10" borderId="17" xfId="21" applyFont="1" applyFill="1" applyBorder="1" applyAlignment="1">
      <alignment vertical="top"/>
      <protection/>
    </xf>
    <xf numFmtId="164" fontId="4" fillId="3" borderId="17" xfId="21" applyNumberFormat="1" applyFont="1" applyFill="1" applyBorder="1" applyAlignment="1">
      <alignment horizontal="right" vertical="top"/>
      <protection/>
    </xf>
    <xf numFmtId="164" fontId="12" fillId="6" borderId="18" xfId="21" applyNumberFormat="1" applyFont="1" applyFill="1" applyBorder="1" applyAlignment="1">
      <alignment horizontal="right"/>
      <protection/>
    </xf>
    <xf numFmtId="165" fontId="6" fillId="7" borderId="10" xfId="21" applyNumberFormat="1" applyFont="1" applyFill="1" applyBorder="1" applyAlignment="1">
      <alignment vertical="top"/>
      <protection/>
    </xf>
    <xf numFmtId="0" fontId="23" fillId="7" borderId="9" xfId="21" applyFont="1" applyFill="1" applyBorder="1" applyAlignment="1">
      <alignment horizontal="right" vertical="top"/>
      <protection/>
    </xf>
    <xf numFmtId="0" fontId="23" fillId="7" borderId="9" xfId="21" applyFont="1" applyFill="1" applyBorder="1" applyAlignment="1">
      <alignment vertical="top" wrapText="1"/>
      <protection/>
    </xf>
    <xf numFmtId="165" fontId="28" fillId="7" borderId="10" xfId="21" applyNumberFormat="1" applyFont="1" applyFill="1" applyBorder="1" applyAlignment="1">
      <alignment vertical="top"/>
      <protection/>
    </xf>
    <xf numFmtId="0" fontId="18" fillId="0" borderId="0" xfId="21" applyFont="1" applyFill="1">
      <alignment/>
      <protection/>
    </xf>
    <xf numFmtId="0" fontId="28" fillId="0" borderId="0" xfId="21" applyFont="1">
      <alignment/>
      <protection/>
    </xf>
    <xf numFmtId="0" fontId="18" fillId="0" borderId="0" xfId="21" applyFont="1">
      <alignment/>
      <protection/>
    </xf>
    <xf numFmtId="165" fontId="6" fillId="7" borderId="16" xfId="21" applyNumberFormat="1" applyFont="1" applyFill="1" applyBorder="1" applyAlignment="1">
      <alignment vertical="top"/>
      <protection/>
    </xf>
    <xf numFmtId="0" fontId="17" fillId="7" borderId="15" xfId="21" applyFont="1" applyFill="1" applyBorder="1" applyAlignment="1">
      <alignment vertical="top"/>
      <protection/>
    </xf>
    <xf numFmtId="165" fontId="6" fillId="0" borderId="0" xfId="21" applyNumberFormat="1" applyFont="1">
      <alignment/>
      <protection/>
    </xf>
    <xf numFmtId="165" fontId="6" fillId="7" borderId="10" xfId="21" applyNumberFormat="1" applyFont="1" applyFill="1" applyBorder="1" applyAlignment="1">
      <alignment horizontal="right" vertical="top"/>
      <protection/>
    </xf>
    <xf numFmtId="0" fontId="17" fillId="7" borderId="9" xfId="21" applyFont="1" applyFill="1" applyBorder="1" applyAlignment="1">
      <alignment horizontal="right" vertical="top" wrapText="1"/>
      <protection/>
    </xf>
    <xf numFmtId="165" fontId="6" fillId="7" borderId="10" xfId="21" applyNumberFormat="1" applyFont="1" applyFill="1" applyBorder="1" applyAlignment="1">
      <alignment vertical="top" wrapText="1"/>
      <protection/>
    </xf>
    <xf numFmtId="165" fontId="6" fillId="7" borderId="10" xfId="21" applyNumberFormat="1" applyFont="1" applyFill="1" applyBorder="1" applyAlignment="1" applyProtection="1">
      <alignment vertical="top" wrapText="1"/>
      <protection/>
    </xf>
    <xf numFmtId="165" fontId="6" fillId="7" borderId="0" xfId="21" applyNumberFormat="1" applyFont="1" applyFill="1">
      <alignment/>
      <protection/>
    </xf>
    <xf numFmtId="0" fontId="12" fillId="8" borderId="19" xfId="21" applyFont="1" applyFill="1" applyBorder="1" applyAlignment="1">
      <alignment vertical="top"/>
      <protection/>
    </xf>
    <xf numFmtId="0" fontId="5" fillId="7" borderId="0" xfId="21" applyFont="1" applyFill="1">
      <alignment/>
      <protection/>
    </xf>
    <xf numFmtId="165" fontId="6" fillId="7" borderId="16" xfId="21" applyNumberFormat="1" applyFont="1" applyFill="1" applyBorder="1" applyAlignment="1">
      <alignment horizontal="right" vertical="top"/>
      <protection/>
    </xf>
    <xf numFmtId="0" fontId="6" fillId="0" borderId="20" xfId="21" applyFont="1" applyBorder="1">
      <alignment/>
      <protection/>
    </xf>
    <xf numFmtId="0" fontId="19" fillId="11" borderId="11" xfId="21" applyFont="1" applyFill="1" applyBorder="1" applyAlignment="1">
      <alignment vertical="top"/>
      <protection/>
    </xf>
    <xf numFmtId="0" fontId="19" fillId="11" borderId="17" xfId="21" applyFont="1" applyFill="1" applyBorder="1" applyAlignment="1">
      <alignment vertical="top"/>
      <protection/>
    </xf>
    <xf numFmtId="0" fontId="12" fillId="6" borderId="0" xfId="21" applyFont="1" applyFill="1" applyBorder="1">
      <alignment/>
      <protection/>
    </xf>
    <xf numFmtId="164" fontId="12" fillId="6" borderId="21" xfId="21" applyNumberFormat="1" applyFont="1" applyFill="1" applyBorder="1" applyAlignment="1">
      <alignment horizontal="right"/>
      <protection/>
    </xf>
    <xf numFmtId="0" fontId="17" fillId="7" borderId="22" xfId="21" applyFont="1" applyFill="1" applyBorder="1" applyAlignment="1">
      <alignment horizontal="right" vertical="top"/>
      <protection/>
    </xf>
    <xf numFmtId="0" fontId="17" fillId="7" borderId="22" xfId="21" applyFont="1" applyFill="1" applyBorder="1" applyAlignment="1">
      <alignment vertical="top" wrapText="1"/>
      <protection/>
    </xf>
    <xf numFmtId="165" fontId="6" fillId="7" borderId="18" xfId="21" applyNumberFormat="1" applyFont="1" applyFill="1" applyBorder="1" applyAlignment="1">
      <alignment vertical="top"/>
      <protection/>
    </xf>
    <xf numFmtId="0" fontId="17" fillId="4" borderId="9" xfId="21" applyFont="1" applyFill="1" applyBorder="1" applyAlignment="1">
      <alignment vertical="top"/>
      <protection/>
    </xf>
    <xf numFmtId="0" fontId="17" fillId="7" borderId="15" xfId="21" applyFont="1" applyFill="1" applyBorder="1" applyAlignment="1">
      <alignment horizontal="right" vertical="top"/>
      <protection/>
    </xf>
    <xf numFmtId="0" fontId="6" fillId="0" borderId="23" xfId="21" applyFont="1" applyBorder="1" applyAlignment="1">
      <alignment vertical="top"/>
      <protection/>
    </xf>
    <xf numFmtId="0" fontId="12" fillId="0" borderId="24" xfId="21" applyFont="1" applyBorder="1">
      <alignment/>
      <protection/>
    </xf>
    <xf numFmtId="0" fontId="12" fillId="8" borderId="19" xfId="21" applyFont="1" applyFill="1" applyBorder="1" applyAlignment="1">
      <alignment horizontal="right" vertical="top"/>
      <protection/>
    </xf>
    <xf numFmtId="0" fontId="17" fillId="7" borderId="0" xfId="21" applyFont="1" applyFill="1">
      <alignment/>
      <protection/>
    </xf>
    <xf numFmtId="0" fontId="12" fillId="7" borderId="0" xfId="21" applyFont="1" applyFill="1">
      <alignment/>
      <protection/>
    </xf>
    <xf numFmtId="0" fontId="17" fillId="12" borderId="9" xfId="21" applyFont="1" applyFill="1" applyBorder="1" applyAlignment="1">
      <alignment horizontal="right" vertical="top"/>
      <protection/>
    </xf>
    <xf numFmtId="0" fontId="4" fillId="7" borderId="25" xfId="21" applyFont="1" applyFill="1" applyBorder="1">
      <alignment/>
      <protection/>
    </xf>
    <xf numFmtId="0" fontId="4" fillId="7" borderId="0" xfId="21" applyFont="1" applyFill="1" applyBorder="1">
      <alignment/>
      <protection/>
    </xf>
    <xf numFmtId="164" fontId="4" fillId="6" borderId="8" xfId="21" applyNumberFormat="1" applyFont="1" applyFill="1" applyBorder="1" applyAlignment="1">
      <alignment horizontal="right"/>
      <protection/>
    </xf>
    <xf numFmtId="165" fontId="6" fillId="0" borderId="10" xfId="21" applyNumberFormat="1" applyFont="1" applyFill="1" applyBorder="1" applyAlignment="1">
      <alignment vertical="top"/>
      <protection/>
    </xf>
    <xf numFmtId="164" fontId="4" fillId="6" borderId="10" xfId="21" applyNumberFormat="1" applyFont="1" applyFill="1" applyBorder="1" applyAlignment="1">
      <alignment horizontal="right"/>
      <protection/>
    </xf>
    <xf numFmtId="165" fontId="6" fillId="0" borderId="16" xfId="21" applyNumberFormat="1" applyFont="1" applyFill="1" applyBorder="1" applyAlignment="1">
      <alignment vertical="top"/>
      <protection/>
    </xf>
    <xf numFmtId="165" fontId="6" fillId="0" borderId="11" xfId="21" applyNumberFormat="1" applyFont="1" applyFill="1" applyBorder="1" applyAlignment="1">
      <alignment vertical="top"/>
      <protection/>
    </xf>
    <xf numFmtId="165" fontId="6" fillId="0" borderId="10" xfId="21" applyNumberFormat="1" applyFont="1" applyFill="1" applyBorder="1" applyAlignment="1">
      <alignment vertical="top" wrapText="1"/>
      <protection/>
    </xf>
    <xf numFmtId="165" fontId="6" fillId="0" borderId="10" xfId="21" applyNumberFormat="1" applyFont="1" applyBorder="1" applyAlignment="1">
      <alignment vertical="top" wrapText="1"/>
      <protection/>
    </xf>
    <xf numFmtId="165" fontId="6" fillId="7" borderId="8" xfId="21" applyNumberFormat="1" applyFont="1" applyFill="1" applyBorder="1" applyAlignment="1">
      <alignment horizontal="right" vertical="top"/>
      <protection/>
    </xf>
    <xf numFmtId="0" fontId="17" fillId="0" borderId="26" xfId="21" applyFont="1" applyBorder="1" applyAlignment="1">
      <alignment vertical="top"/>
      <protection/>
    </xf>
    <xf numFmtId="0" fontId="5" fillId="0" borderId="20" xfId="21" applyFont="1" applyBorder="1">
      <alignment/>
      <protection/>
    </xf>
    <xf numFmtId="0" fontId="5" fillId="0" borderId="0" xfId="21" applyFont="1" applyFill="1">
      <alignment/>
      <protection/>
    </xf>
    <xf numFmtId="0" fontId="4" fillId="8" borderId="11" xfId="21" applyFont="1" applyFill="1" applyBorder="1" applyAlignment="1">
      <alignment horizontal="right" vertical="top"/>
      <protection/>
    </xf>
    <xf numFmtId="0" fontId="4" fillId="0" borderId="0" xfId="21" applyFont="1" applyFill="1" applyBorder="1">
      <alignment/>
      <protection/>
    </xf>
    <xf numFmtId="0" fontId="30" fillId="0" borderId="0" xfId="21" applyFont="1" applyBorder="1" applyProtection="1">
      <alignment/>
      <protection locked="0"/>
    </xf>
    <xf numFmtId="0" fontId="6" fillId="0" borderId="0" xfId="21" applyFont="1" applyFill="1" applyBorder="1">
      <alignment/>
      <protection/>
    </xf>
    <xf numFmtId="0" fontId="5" fillId="0" borderId="0" xfId="21" applyFont="1" applyBorder="1" applyAlignment="1" applyProtection="1">
      <alignment/>
      <protection locked="0"/>
    </xf>
    <xf numFmtId="0" fontId="5" fillId="0" borderId="0" xfId="21" applyFont="1" applyFill="1" applyBorder="1" applyAlignment="1" applyProtection="1">
      <alignment/>
      <protection locked="0"/>
    </xf>
    <xf numFmtId="0" fontId="6" fillId="0" borderId="0" xfId="21" applyFont="1" applyBorder="1" applyAlignment="1">
      <alignment wrapText="1"/>
      <protection/>
    </xf>
    <xf numFmtId="0" fontId="6" fillId="0" borderId="27" xfId="21" applyFont="1" applyBorder="1">
      <alignment/>
      <protection/>
    </xf>
    <xf numFmtId="165" fontId="17" fillId="0" borderId="4" xfId="21" applyNumberFormat="1" applyFont="1" applyBorder="1">
      <alignment/>
      <protection/>
    </xf>
    <xf numFmtId="164" fontId="4" fillId="3" borderId="27" xfId="21" applyNumberFormat="1" applyFont="1" applyFill="1" applyBorder="1" applyAlignment="1">
      <alignment horizontal="right" vertical="top"/>
      <protection/>
    </xf>
    <xf numFmtId="0" fontId="15" fillId="0" borderId="27" xfId="21" applyFont="1" applyBorder="1">
      <alignment/>
      <protection/>
    </xf>
    <xf numFmtId="0" fontId="6" fillId="2" borderId="0" xfId="0" applyFont="1" applyFill="1"/>
    <xf numFmtId="0" fontId="6" fillId="2" borderId="0" xfId="21" applyFont="1" applyFill="1">
      <alignment/>
      <protection/>
    </xf>
    <xf numFmtId="0" fontId="16" fillId="2" borderId="0" xfId="21" applyFont="1" applyFill="1" applyProtection="1">
      <alignment/>
      <protection locked="0"/>
    </xf>
    <xf numFmtId="0" fontId="15" fillId="2" borderId="0" xfId="21" applyFont="1" applyFill="1" applyProtection="1">
      <alignment/>
      <protection locked="0"/>
    </xf>
    <xf numFmtId="14" fontId="13" fillId="2" borderId="0" xfId="21" applyNumberFormat="1" applyFont="1" applyFill="1" applyBorder="1" applyProtection="1">
      <alignment/>
      <protection locked="0"/>
    </xf>
    <xf numFmtId="0" fontId="5" fillId="2" borderId="0" xfId="21" applyFont="1" applyFill="1" applyBorder="1" applyProtection="1">
      <alignment/>
      <protection locked="0"/>
    </xf>
    <xf numFmtId="0" fontId="14" fillId="2" borderId="0" xfId="21" applyFont="1" applyFill="1" applyProtection="1">
      <alignment/>
      <protection locked="0"/>
    </xf>
    <xf numFmtId="0" fontId="13" fillId="2" borderId="0" xfId="21" applyFont="1" applyFill="1" applyProtection="1">
      <alignment/>
      <protection locked="0"/>
    </xf>
    <xf numFmtId="0" fontId="4" fillId="2" borderId="0" xfId="21" applyFont="1" applyFill="1" applyBorder="1" applyAlignment="1" applyProtection="1">
      <alignment horizontal="center"/>
      <protection locked="0"/>
    </xf>
    <xf numFmtId="0" fontId="4" fillId="2" borderId="0" xfId="21" applyFont="1" applyFill="1" applyAlignment="1" applyProtection="1">
      <alignment horizontal="right"/>
      <protection locked="0"/>
    </xf>
    <xf numFmtId="0" fontId="12" fillId="2" borderId="19" xfId="21" applyFont="1" applyFill="1" applyBorder="1" applyAlignment="1" applyProtection="1">
      <alignment horizontal="center"/>
      <protection locked="0"/>
    </xf>
    <xf numFmtId="0" fontId="4" fillId="2" borderId="0" xfId="21" applyFont="1" applyFill="1" applyProtection="1">
      <alignment/>
      <protection locked="0"/>
    </xf>
    <xf numFmtId="0" fontId="5" fillId="2" borderId="0" xfId="21" applyFont="1" applyFill="1" applyProtection="1">
      <alignment/>
      <protection locked="0"/>
    </xf>
    <xf numFmtId="0" fontId="10" fillId="2" borderId="0" xfId="21" applyFont="1" applyFill="1" applyBorder="1" applyAlignment="1" applyProtection="1">
      <alignment/>
      <protection locked="0"/>
    </xf>
    <xf numFmtId="0" fontId="5" fillId="2" borderId="0" xfId="21" applyFont="1" applyFill="1">
      <alignment/>
      <protection/>
    </xf>
    <xf numFmtId="0" fontId="6" fillId="2" borderId="0" xfId="21" applyFont="1" applyFill="1" applyAlignment="1">
      <alignment horizontal="left"/>
      <protection/>
    </xf>
    <xf numFmtId="0" fontId="4" fillId="2" borderId="0" xfId="21" applyFont="1" applyFill="1" applyBorder="1" applyAlignment="1" applyProtection="1">
      <alignment horizontal="right"/>
      <protection locked="0"/>
    </xf>
    <xf numFmtId="0" fontId="6" fillId="2" borderId="0" xfId="21" applyFont="1" applyFill="1" applyBorder="1">
      <alignment/>
      <protection/>
    </xf>
    <xf numFmtId="0" fontId="4" fillId="2" borderId="0" xfId="21" applyFont="1" applyFill="1" applyBorder="1" applyProtection="1">
      <alignment/>
      <protection locked="0"/>
    </xf>
    <xf numFmtId="0" fontId="5" fillId="2" borderId="0" xfId="21" applyFont="1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horizontal="right" vertical="top"/>
    </xf>
    <xf numFmtId="0" fontId="7" fillId="2" borderId="0" xfId="21" applyFont="1" applyFill="1" applyProtection="1">
      <alignment/>
      <protection locked="0"/>
    </xf>
    <xf numFmtId="0" fontId="8" fillId="2" borderId="0" xfId="20" applyNumberFormat="1" applyFont="1" applyFill="1" applyBorder="1" applyAlignment="1" applyProtection="1">
      <alignment/>
      <protection locked="0"/>
    </xf>
    <xf numFmtId="0" fontId="7" fillId="2" borderId="0" xfId="21" applyFont="1" applyFill="1" applyBorder="1" applyProtection="1">
      <alignment/>
      <protection locked="0"/>
    </xf>
    <xf numFmtId="0" fontId="6" fillId="2" borderId="0" xfId="21" applyFont="1" applyFill="1" applyBorder="1" applyProtection="1">
      <alignment/>
      <protection locked="0"/>
    </xf>
    <xf numFmtId="0" fontId="7" fillId="2" borderId="19" xfId="21" applyFont="1" applyFill="1" applyBorder="1" applyProtection="1">
      <alignment/>
      <protection locked="0"/>
    </xf>
    <xf numFmtId="0" fontId="5" fillId="2" borderId="16" xfId="21" applyFont="1" applyFill="1" applyBorder="1" applyProtection="1">
      <alignment/>
      <protection locked="0"/>
    </xf>
    <xf numFmtId="0" fontId="4" fillId="2" borderId="28" xfId="21" applyFont="1" applyFill="1" applyBorder="1" applyProtection="1">
      <alignment/>
      <protection locked="0"/>
    </xf>
    <xf numFmtId="0" fontId="5" fillId="2" borderId="29" xfId="21" applyFont="1" applyFill="1" applyBorder="1" applyProtection="1">
      <alignment/>
      <protection locked="0"/>
    </xf>
    <xf numFmtId="0" fontId="5" fillId="2" borderId="0" xfId="21" applyFont="1" applyFill="1" applyBorder="1" applyAlignment="1">
      <alignment wrapText="1"/>
      <protection/>
    </xf>
    <xf numFmtId="0" fontId="5" fillId="2" borderId="21" xfId="21" applyFont="1" applyFill="1" applyBorder="1" applyProtection="1">
      <alignment/>
      <protection locked="0"/>
    </xf>
    <xf numFmtId="0" fontId="5" fillId="2" borderId="0" xfId="21" applyFont="1" applyFill="1" applyBorder="1">
      <alignment/>
      <protection/>
    </xf>
    <xf numFmtId="0" fontId="5" fillId="2" borderId="30" xfId="21" applyFont="1" applyFill="1" applyBorder="1" applyProtection="1">
      <alignment/>
      <protection locked="0"/>
    </xf>
    <xf numFmtId="0" fontId="5" fillId="2" borderId="21" xfId="21" applyFont="1" applyFill="1" applyBorder="1" applyAlignment="1" applyProtection="1">
      <alignment/>
      <protection locked="0"/>
    </xf>
    <xf numFmtId="0" fontId="5" fillId="2" borderId="30" xfId="21" applyFont="1" applyFill="1" applyBorder="1" applyAlignment="1">
      <alignment wrapText="1"/>
      <protection/>
    </xf>
    <xf numFmtId="0" fontId="4" fillId="2" borderId="0" xfId="21" applyFont="1" applyFill="1">
      <alignment/>
      <protection/>
    </xf>
    <xf numFmtId="0" fontId="7" fillId="3" borderId="31" xfId="21" applyFont="1" applyFill="1" applyBorder="1" applyProtection="1">
      <alignment/>
      <protection locked="0"/>
    </xf>
    <xf numFmtId="0" fontId="19" fillId="11" borderId="32" xfId="21" applyFont="1" applyFill="1" applyBorder="1" applyAlignment="1">
      <alignment vertical="top"/>
      <protection/>
    </xf>
    <xf numFmtId="0" fontId="20" fillId="11" borderId="32" xfId="21" applyFont="1" applyFill="1" applyBorder="1" applyAlignment="1">
      <alignment vertical="top"/>
      <protection/>
    </xf>
    <xf numFmtId="164" fontId="4" fillId="3" borderId="32" xfId="21" applyNumberFormat="1" applyFont="1" applyFill="1" applyBorder="1" applyAlignment="1">
      <alignment horizontal="right" vertical="top"/>
      <protection/>
    </xf>
    <xf numFmtId="0" fontId="7" fillId="3" borderId="33" xfId="21" applyFont="1" applyFill="1" applyBorder="1" applyProtection="1">
      <alignment/>
      <protection locked="0"/>
    </xf>
    <xf numFmtId="0" fontId="7" fillId="3" borderId="34" xfId="21" applyFont="1" applyFill="1" applyBorder="1" applyProtection="1">
      <alignment/>
      <protection locked="0"/>
    </xf>
    <xf numFmtId="0" fontId="12" fillId="6" borderId="35" xfId="21" applyFont="1" applyFill="1" applyBorder="1" applyProtection="1">
      <alignment/>
      <protection locked="0"/>
    </xf>
    <xf numFmtId="0" fontId="17" fillId="7" borderId="36" xfId="21" applyFont="1" applyFill="1" applyBorder="1" applyAlignment="1" applyProtection="1">
      <alignment horizontal="right" vertical="top"/>
      <protection locked="0"/>
    </xf>
    <xf numFmtId="0" fontId="12" fillId="6" borderId="36" xfId="21" applyFont="1" applyFill="1" applyBorder="1" applyProtection="1">
      <alignment/>
      <protection locked="0"/>
    </xf>
    <xf numFmtId="0" fontId="17" fillId="7" borderId="36" xfId="21" applyFont="1" applyFill="1" applyBorder="1" applyProtection="1">
      <alignment/>
      <protection locked="0"/>
    </xf>
    <xf numFmtId="0" fontId="6" fillId="7" borderId="37" xfId="21" applyFont="1" applyFill="1" applyBorder="1" applyAlignment="1">
      <alignment vertical="top"/>
      <protection/>
    </xf>
    <xf numFmtId="0" fontId="17" fillId="7" borderId="36" xfId="21" applyFont="1" applyFill="1" applyBorder="1" applyAlignment="1" applyProtection="1">
      <alignment horizontal="right" vertical="top" wrapText="1"/>
      <protection locked="0"/>
    </xf>
    <xf numFmtId="0" fontId="12" fillId="0" borderId="38" xfId="21" applyFont="1" applyBorder="1" applyProtection="1">
      <alignment/>
      <protection locked="0"/>
    </xf>
    <xf numFmtId="0" fontId="12" fillId="8" borderId="39" xfId="21" applyFont="1" applyFill="1" applyBorder="1" applyAlignment="1" applyProtection="1">
      <alignment vertical="top"/>
      <protection locked="0"/>
    </xf>
    <xf numFmtId="165" fontId="12" fillId="8" borderId="40" xfId="21" applyNumberFormat="1" applyFont="1" applyFill="1" applyBorder="1" applyAlignment="1">
      <alignment horizontal="right" vertical="top"/>
      <protection/>
    </xf>
    <xf numFmtId="0" fontId="6" fillId="0" borderId="36" xfId="21" applyFont="1" applyBorder="1" applyAlignment="1" applyProtection="1">
      <alignment vertical="top" wrapText="1"/>
      <protection locked="0"/>
    </xf>
    <xf numFmtId="0" fontId="17" fillId="0" borderId="36" xfId="21" applyFont="1" applyBorder="1" applyAlignment="1" applyProtection="1">
      <alignment vertical="top" wrapText="1"/>
      <protection locked="0"/>
    </xf>
    <xf numFmtId="0" fontId="7" fillId="0" borderId="41" xfId="21" applyFont="1" applyBorder="1" applyProtection="1">
      <alignment/>
      <protection locked="0"/>
    </xf>
    <xf numFmtId="0" fontId="6" fillId="9" borderId="42" xfId="21" applyFont="1" applyFill="1" applyBorder="1" applyAlignment="1">
      <alignment vertical="top" wrapText="1"/>
      <protection/>
    </xf>
    <xf numFmtId="0" fontId="21" fillId="9" borderId="42" xfId="21" applyFont="1" applyFill="1" applyBorder="1" applyAlignment="1" applyProtection="1">
      <alignment vertical="top" wrapText="1"/>
      <protection/>
    </xf>
    <xf numFmtId="165" fontId="6" fillId="7" borderId="43" xfId="21" applyNumberFormat="1" applyFont="1" applyFill="1" applyBorder="1" applyAlignment="1">
      <alignment vertical="top" wrapText="1"/>
      <protection/>
    </xf>
    <xf numFmtId="165" fontId="17" fillId="0" borderId="44" xfId="21" applyNumberFormat="1" applyFont="1" applyBorder="1">
      <alignment/>
      <protection/>
    </xf>
    <xf numFmtId="0" fontId="29" fillId="0" borderId="27" xfId="21" applyFont="1" applyBorder="1">
      <alignment/>
      <protection/>
    </xf>
    <xf numFmtId="0" fontId="7" fillId="0" borderId="4" xfId="21" applyFont="1" applyBorder="1">
      <alignment/>
      <protection/>
    </xf>
    <xf numFmtId="0" fontId="26" fillId="0" borderId="45" xfId="21" applyFont="1" applyBorder="1">
      <alignment/>
      <protection/>
    </xf>
    <xf numFmtId="0" fontId="12" fillId="6" borderId="46" xfId="21" applyFont="1" applyFill="1" applyBorder="1" applyProtection="1">
      <alignment/>
      <protection locked="0"/>
    </xf>
    <xf numFmtId="0" fontId="17" fillId="7" borderId="35" xfId="21" applyFont="1" applyFill="1" applyBorder="1" applyAlignment="1" applyProtection="1">
      <alignment horizontal="right" vertical="top"/>
      <protection locked="0"/>
    </xf>
    <xf numFmtId="165" fontId="17" fillId="7" borderId="40" xfId="21" applyNumberFormat="1" applyFont="1" applyFill="1" applyBorder="1" applyAlignment="1">
      <alignment horizontal="right" vertical="top"/>
      <protection/>
    </xf>
    <xf numFmtId="0" fontId="17" fillId="12" borderId="36" xfId="21" applyFont="1" applyFill="1" applyBorder="1" applyAlignment="1" applyProtection="1">
      <alignment horizontal="right" vertical="top"/>
      <protection locked="0"/>
    </xf>
    <xf numFmtId="0" fontId="22" fillId="7" borderId="40" xfId="21" applyFont="1" applyFill="1" applyBorder="1" applyAlignment="1">
      <alignment horizontal="right" vertical="top"/>
      <protection/>
    </xf>
    <xf numFmtId="0" fontId="17" fillId="12" borderId="36" xfId="21" applyFont="1" applyFill="1" applyBorder="1" applyProtection="1">
      <alignment/>
      <protection locked="0"/>
    </xf>
    <xf numFmtId="165" fontId="6" fillId="7" borderId="40" xfId="21" applyNumberFormat="1" applyFont="1" applyFill="1" applyBorder="1" applyAlignment="1">
      <alignment horizontal="right" vertical="top"/>
      <protection/>
    </xf>
    <xf numFmtId="0" fontId="17" fillId="7" borderId="47" xfId="21" applyFont="1" applyFill="1" applyBorder="1" applyAlignment="1" applyProtection="1">
      <alignment horizontal="right" vertical="top"/>
      <protection locked="0"/>
    </xf>
    <xf numFmtId="0" fontId="7" fillId="0" borderId="48" xfId="21" applyFont="1" applyBorder="1" applyProtection="1">
      <alignment/>
      <protection locked="0"/>
    </xf>
    <xf numFmtId="0" fontId="12" fillId="8" borderId="38" xfId="21" applyFont="1" applyFill="1" applyBorder="1" applyProtection="1">
      <alignment/>
      <protection locked="0"/>
    </xf>
    <xf numFmtId="0" fontId="12" fillId="8" borderId="49" xfId="21" applyFont="1" applyFill="1" applyBorder="1" applyAlignment="1">
      <alignment horizontal="right" vertical="top"/>
      <protection/>
    </xf>
    <xf numFmtId="0" fontId="12" fillId="0" borderId="39" xfId="21" applyFont="1" applyBorder="1" applyProtection="1">
      <alignment/>
      <protection locked="0"/>
    </xf>
    <xf numFmtId="0" fontId="12" fillId="0" borderId="36" xfId="21" applyFont="1" applyBorder="1" applyProtection="1">
      <alignment/>
      <protection locked="0"/>
    </xf>
    <xf numFmtId="0" fontId="19" fillId="10" borderId="32" xfId="21" applyFont="1" applyFill="1" applyBorder="1" applyAlignment="1">
      <alignment vertical="top"/>
      <protection/>
    </xf>
    <xf numFmtId="0" fontId="20" fillId="10" borderId="32" xfId="21" applyFont="1" applyFill="1" applyBorder="1" applyAlignment="1">
      <alignment vertical="top"/>
      <protection/>
    </xf>
    <xf numFmtId="0" fontId="23" fillId="7" borderId="36" xfId="21" applyFont="1" applyFill="1" applyBorder="1" applyAlignment="1" applyProtection="1">
      <alignment horizontal="right" vertical="top"/>
      <protection locked="0"/>
    </xf>
    <xf numFmtId="0" fontId="7" fillId="0" borderId="38" xfId="21" applyFont="1" applyBorder="1" applyProtection="1">
      <alignment/>
      <protection locked="0"/>
    </xf>
    <xf numFmtId="0" fontId="12" fillId="8" borderId="39" xfId="21" applyFont="1" applyFill="1" applyBorder="1" applyProtection="1">
      <alignment/>
      <protection locked="0"/>
    </xf>
    <xf numFmtId="0" fontId="14" fillId="0" borderId="27" xfId="21" applyFont="1" applyBorder="1">
      <alignment/>
      <protection/>
    </xf>
    <xf numFmtId="0" fontId="27" fillId="0" borderId="27" xfId="21" applyFont="1" applyBorder="1">
      <alignment/>
      <protection/>
    </xf>
    <xf numFmtId="0" fontId="18" fillId="3" borderId="50" xfId="21" applyFont="1" applyFill="1" applyBorder="1" applyProtection="1">
      <alignment/>
      <protection locked="0"/>
    </xf>
    <xf numFmtId="0" fontId="18" fillId="3" borderId="33" xfId="21" applyFont="1" applyFill="1" applyBorder="1" applyProtection="1">
      <alignment/>
      <protection locked="0"/>
    </xf>
    <xf numFmtId="0" fontId="18" fillId="3" borderId="34" xfId="21" applyFont="1" applyFill="1" applyBorder="1" applyProtection="1">
      <alignment/>
      <protection locked="0"/>
    </xf>
    <xf numFmtId="0" fontId="12" fillId="8" borderId="40" xfId="21" applyFont="1" applyFill="1" applyBorder="1" applyAlignment="1">
      <alignment horizontal="right" vertical="top"/>
      <protection/>
    </xf>
    <xf numFmtId="0" fontId="26" fillId="0" borderId="51" xfId="21" applyFont="1" applyBorder="1" applyProtection="1">
      <alignment/>
      <protection locked="0"/>
    </xf>
    <xf numFmtId="0" fontId="27" fillId="0" borderId="0" xfId="21" applyFont="1" applyBorder="1">
      <alignment/>
      <protection/>
    </xf>
    <xf numFmtId="165" fontId="5" fillId="0" borderId="0" xfId="21" applyNumberFormat="1" applyFont="1">
      <alignment/>
      <protection/>
    </xf>
    <xf numFmtId="164" fontId="12" fillId="0" borderId="0" xfId="21" applyNumberFormat="1" applyFont="1">
      <alignment/>
      <protection/>
    </xf>
    <xf numFmtId="164" fontId="17" fillId="0" borderId="0" xfId="21" applyNumberFormat="1" applyFont="1">
      <alignment/>
      <protection/>
    </xf>
    <xf numFmtId="164" fontId="5" fillId="0" borderId="0" xfId="21" applyNumberFormat="1" applyFont="1">
      <alignment/>
      <protection/>
    </xf>
    <xf numFmtId="164" fontId="6" fillId="7" borderId="0" xfId="21" applyNumberFormat="1" applyFont="1" applyFill="1">
      <alignment/>
      <protection/>
    </xf>
    <xf numFmtId="165" fontId="4" fillId="2" borderId="0" xfId="21" applyNumberFormat="1" applyFont="1" applyFill="1" applyBorder="1" applyProtection="1">
      <alignment/>
      <protection locked="0"/>
    </xf>
    <xf numFmtId="165" fontId="5" fillId="2" borderId="30" xfId="21" applyNumberFormat="1" applyFont="1" applyFill="1" applyBorder="1" applyProtection="1">
      <alignment/>
      <protection locked="0"/>
    </xf>
    <xf numFmtId="0" fontId="12" fillId="6" borderId="19" xfId="21" applyFont="1" applyFill="1" applyBorder="1">
      <alignment/>
      <protection/>
    </xf>
    <xf numFmtId="0" fontId="6" fillId="0" borderId="0" xfId="21" applyFont="1" applyBorder="1" applyAlignment="1">
      <alignment vertical="top"/>
      <protection/>
    </xf>
    <xf numFmtId="0" fontId="26" fillId="3" borderId="33" xfId="21" applyFont="1" applyFill="1" applyBorder="1" applyProtection="1">
      <alignment/>
      <protection locked="0"/>
    </xf>
    <xf numFmtId="0" fontId="27" fillId="13" borderId="52" xfId="21" applyFont="1" applyFill="1" applyBorder="1">
      <alignment/>
      <protection/>
    </xf>
    <xf numFmtId="0" fontId="5" fillId="13" borderId="27" xfId="21" applyFont="1" applyFill="1" applyBorder="1">
      <alignment/>
      <protection/>
    </xf>
    <xf numFmtId="165" fontId="12" fillId="14" borderId="44" xfId="21" applyNumberFormat="1" applyFont="1" applyFill="1" applyBorder="1">
      <alignment/>
      <protection/>
    </xf>
    <xf numFmtId="0" fontId="6" fillId="13" borderId="0" xfId="21" applyFont="1" applyFill="1" applyBorder="1">
      <alignment/>
      <protection/>
    </xf>
    <xf numFmtId="0" fontId="33" fillId="0" borderId="0" xfId="21" applyFont="1">
      <alignment/>
      <protection/>
    </xf>
    <xf numFmtId="165" fontId="34" fillId="0" borderId="9" xfId="21" applyNumberFormat="1" applyFont="1" applyFill="1" applyBorder="1" applyAlignment="1">
      <alignment vertical="top"/>
      <protection/>
    </xf>
    <xf numFmtId="164" fontId="35" fillId="6" borderId="9" xfId="21" applyNumberFormat="1" applyFont="1" applyFill="1" applyBorder="1" applyAlignment="1">
      <alignment horizontal="right"/>
      <protection/>
    </xf>
    <xf numFmtId="165" fontId="34" fillId="0" borderId="9" xfId="21" applyNumberFormat="1" applyFont="1" applyFill="1" applyBorder="1" applyAlignment="1">
      <alignment horizontal="right" vertical="top"/>
      <protection/>
    </xf>
    <xf numFmtId="165" fontId="34" fillId="0" borderId="9" xfId="21" applyNumberFormat="1" applyFont="1" applyFill="1" applyBorder="1" applyAlignment="1">
      <alignment vertical="top" wrapText="1"/>
      <protection/>
    </xf>
    <xf numFmtId="165" fontId="34" fillId="0" borderId="9" xfId="21" applyNumberFormat="1" applyFont="1" applyFill="1" applyBorder="1" applyAlignment="1" applyProtection="1">
      <alignment vertical="top" wrapText="1"/>
      <protection/>
    </xf>
    <xf numFmtId="0" fontId="34" fillId="0" borderId="53" xfId="21" applyFont="1" applyBorder="1">
      <alignment/>
      <protection/>
    </xf>
    <xf numFmtId="0" fontId="35" fillId="8" borderId="11" xfId="21" applyFont="1" applyFill="1" applyBorder="1" applyAlignment="1">
      <alignment horizontal="right" vertical="top"/>
      <protection/>
    </xf>
    <xf numFmtId="165" fontId="34" fillId="0" borderId="9" xfId="21" applyNumberFormat="1" applyFont="1" applyBorder="1" applyAlignment="1">
      <alignment vertical="top" wrapText="1"/>
      <protection/>
    </xf>
    <xf numFmtId="165" fontId="34" fillId="0" borderId="15" xfId="21" applyNumberFormat="1" applyFont="1" applyBorder="1" applyAlignment="1">
      <alignment vertical="top" wrapText="1"/>
      <protection/>
    </xf>
    <xf numFmtId="0" fontId="36" fillId="0" borderId="4" xfId="21" applyFont="1" applyBorder="1">
      <alignment/>
      <protection/>
    </xf>
    <xf numFmtId="165" fontId="34" fillId="7" borderId="10" xfId="21" applyNumberFormat="1" applyFont="1" applyFill="1" applyBorder="1" applyAlignment="1">
      <alignment vertical="top"/>
      <protection/>
    </xf>
    <xf numFmtId="165" fontId="34" fillId="7" borderId="9" xfId="21" applyNumberFormat="1" applyFont="1" applyFill="1" applyBorder="1" applyAlignment="1">
      <alignment horizontal="right" vertical="top"/>
      <protection/>
    </xf>
    <xf numFmtId="164" fontId="35" fillId="6" borderId="9" xfId="21" applyNumberFormat="1" applyFont="1" applyFill="1" applyBorder="1" applyAlignment="1">
      <alignment horizontal="right" vertical="center"/>
      <protection/>
    </xf>
    <xf numFmtId="0" fontId="38" fillId="0" borderId="13" xfId="21" applyFont="1" applyBorder="1">
      <alignment/>
      <protection/>
    </xf>
    <xf numFmtId="165" fontId="34" fillId="7" borderId="15" xfId="21" applyNumberFormat="1" applyFont="1" applyFill="1" applyBorder="1" applyAlignment="1">
      <alignment horizontal="right" vertical="top"/>
      <protection/>
    </xf>
    <xf numFmtId="165" fontId="34" fillId="0" borderId="42" xfId="21" applyNumberFormat="1" applyFont="1" applyBorder="1" applyAlignment="1">
      <alignment vertical="top" wrapText="1"/>
      <protection/>
    </xf>
    <xf numFmtId="0" fontId="38" fillId="0" borderId="54" xfId="21" applyFont="1" applyBorder="1">
      <alignment/>
      <protection/>
    </xf>
    <xf numFmtId="164" fontId="35" fillId="6" borderId="55" xfId="21" applyNumberFormat="1" applyFont="1" applyFill="1" applyBorder="1" applyAlignment="1">
      <alignment horizontal="right"/>
      <protection/>
    </xf>
    <xf numFmtId="165" fontId="34" fillId="0" borderId="22" xfId="21" applyNumberFormat="1" applyFont="1" applyFill="1" applyBorder="1" applyAlignment="1">
      <alignment vertical="top"/>
      <protection/>
    </xf>
    <xf numFmtId="165" fontId="39" fillId="7" borderId="9" xfId="21" applyNumberFormat="1" applyFont="1" applyFill="1" applyBorder="1" applyAlignment="1">
      <alignment horizontal="right" vertical="top"/>
      <protection/>
    </xf>
    <xf numFmtId="165" fontId="34" fillId="7" borderId="9" xfId="21" applyNumberFormat="1" applyFont="1" applyFill="1" applyBorder="1" applyAlignment="1">
      <alignment vertical="top"/>
      <protection/>
    </xf>
    <xf numFmtId="165" fontId="34" fillId="0" borderId="56" xfId="21" applyNumberFormat="1" applyFont="1" applyFill="1" applyBorder="1" applyAlignment="1">
      <alignment horizontal="right" vertical="top"/>
      <protection/>
    </xf>
    <xf numFmtId="0" fontId="38" fillId="0" borderId="53" xfId="21" applyFont="1" applyBorder="1">
      <alignment/>
      <protection/>
    </xf>
    <xf numFmtId="164" fontId="40" fillId="6" borderId="57" xfId="21" applyNumberFormat="1" applyFont="1" applyFill="1" applyBorder="1" applyAlignment="1">
      <alignment horizontal="right"/>
      <protection/>
    </xf>
    <xf numFmtId="164" fontId="40" fillId="6" borderId="9" xfId="21" applyNumberFormat="1" applyFont="1" applyFill="1" applyBorder="1" applyAlignment="1">
      <alignment horizontal="right"/>
      <protection/>
    </xf>
    <xf numFmtId="165" fontId="34" fillId="2" borderId="9" xfId="21" applyNumberFormat="1" applyFont="1" applyFill="1" applyBorder="1" applyAlignment="1">
      <alignment vertical="top"/>
      <protection/>
    </xf>
    <xf numFmtId="0" fontId="34" fillId="0" borderId="23" xfId="21" applyFont="1" applyBorder="1">
      <alignment/>
      <protection/>
    </xf>
    <xf numFmtId="0" fontId="40" fillId="8" borderId="11" xfId="21" applyFont="1" applyFill="1" applyBorder="1" applyAlignment="1">
      <alignment horizontal="right" vertical="top"/>
      <protection/>
    </xf>
    <xf numFmtId="165" fontId="12" fillId="15" borderId="49" xfId="21" applyNumberFormat="1" applyFont="1" applyFill="1" applyBorder="1" applyAlignment="1">
      <alignment horizontal="right" vertical="top"/>
      <protection/>
    </xf>
    <xf numFmtId="165" fontId="12" fillId="6" borderId="49" xfId="21" applyNumberFormat="1" applyFont="1" applyFill="1" applyBorder="1" applyAlignment="1">
      <alignment horizontal="right" vertical="top"/>
      <protection/>
    </xf>
    <xf numFmtId="165" fontId="12" fillId="0" borderId="58" xfId="21" applyNumberFormat="1" applyFont="1" applyBorder="1">
      <alignment/>
      <protection/>
    </xf>
    <xf numFmtId="165" fontId="12" fillId="13" borderId="59" xfId="21" applyNumberFormat="1" applyFont="1" applyFill="1" applyBorder="1">
      <alignment/>
      <protection/>
    </xf>
    <xf numFmtId="165" fontId="12" fillId="0" borderId="4" xfId="21" applyNumberFormat="1" applyFont="1" applyBorder="1">
      <alignment/>
      <protection/>
    </xf>
    <xf numFmtId="165" fontId="12" fillId="13" borderId="54" xfId="21" applyNumberFormat="1" applyFont="1" applyFill="1" applyBorder="1">
      <alignment/>
      <protection/>
    </xf>
    <xf numFmtId="165" fontId="12" fillId="0" borderId="60" xfId="21" applyNumberFormat="1" applyFont="1" applyBorder="1">
      <alignment/>
      <protection/>
    </xf>
    <xf numFmtId="165" fontId="12" fillId="13" borderId="4" xfId="21" applyNumberFormat="1" applyFont="1" applyFill="1" applyBorder="1">
      <alignment/>
      <protection/>
    </xf>
    <xf numFmtId="0" fontId="38" fillId="2" borderId="0" xfId="21" applyFont="1" applyFill="1">
      <alignment/>
      <protection/>
    </xf>
    <xf numFmtId="0" fontId="41" fillId="2" borderId="0" xfId="21" applyFont="1" applyFill="1" applyBorder="1" applyProtection="1">
      <alignment/>
      <protection locked="0"/>
    </xf>
    <xf numFmtId="0" fontId="40" fillId="2" borderId="0" xfId="21" applyFont="1" applyFill="1" applyAlignment="1" applyProtection="1">
      <alignment horizontal="right"/>
      <protection locked="0"/>
    </xf>
    <xf numFmtId="0" fontId="40" fillId="2" borderId="0" xfId="21" applyFont="1" applyFill="1" applyProtection="1">
      <alignment/>
      <protection locked="0"/>
    </xf>
    <xf numFmtId="0" fontId="34" fillId="2" borderId="0" xfId="21" applyFont="1" applyFill="1" applyProtection="1">
      <alignment/>
      <protection locked="0"/>
    </xf>
    <xf numFmtId="0" fontId="38" fillId="2" borderId="0" xfId="0" applyFont="1" applyFill="1"/>
    <xf numFmtId="0" fontId="42" fillId="2" borderId="0" xfId="21" applyFont="1" applyFill="1" applyProtection="1">
      <alignment/>
      <protection locked="0"/>
    </xf>
    <xf numFmtId="0" fontId="40" fillId="2" borderId="28" xfId="21" applyFont="1" applyFill="1" applyBorder="1" applyProtection="1">
      <alignment/>
      <protection locked="0"/>
    </xf>
    <xf numFmtId="0" fontId="34" fillId="2" borderId="0" xfId="21" applyFont="1" applyFill="1" applyBorder="1">
      <alignment/>
      <protection/>
    </xf>
    <xf numFmtId="0" fontId="34" fillId="2" borderId="0" xfId="21" applyFont="1" applyFill="1" applyBorder="1" applyAlignment="1">
      <alignment wrapText="1"/>
      <protection/>
    </xf>
    <xf numFmtId="0" fontId="35" fillId="0" borderId="2" xfId="21" applyFont="1" applyBorder="1" applyAlignment="1">
      <alignment horizontal="center" wrapText="1"/>
      <protection/>
    </xf>
    <xf numFmtId="164" fontId="35" fillId="6" borderId="57" xfId="21" applyNumberFormat="1" applyFont="1" applyFill="1" applyBorder="1" applyAlignment="1">
      <alignment horizontal="right"/>
      <protection/>
    </xf>
    <xf numFmtId="165" fontId="36" fillId="0" borderId="4" xfId="21" applyNumberFormat="1" applyFont="1" applyBorder="1">
      <alignment/>
      <protection/>
    </xf>
    <xf numFmtId="0" fontId="38" fillId="0" borderId="4" xfId="21" applyFont="1" applyBorder="1">
      <alignment/>
      <protection/>
    </xf>
    <xf numFmtId="0" fontId="42" fillId="0" borderId="3" xfId="21" applyFont="1" applyBorder="1">
      <alignment/>
      <protection/>
    </xf>
    <xf numFmtId="0" fontId="41" fillId="0" borderId="0" xfId="21" applyFont="1" applyBorder="1" applyProtection="1">
      <alignment/>
      <protection locked="0"/>
    </xf>
    <xf numFmtId="0" fontId="1" fillId="0" borderId="0" xfId="21" applyFont="1" applyBorder="1" applyProtection="1">
      <alignment/>
      <protection locked="0"/>
    </xf>
    <xf numFmtId="0" fontId="38" fillId="0" borderId="0" xfId="21" applyFont="1" applyBorder="1">
      <alignment/>
      <protection/>
    </xf>
    <xf numFmtId="0" fontId="42" fillId="0" borderId="0" xfId="21" applyFont="1" applyBorder="1" applyProtection="1">
      <alignment/>
      <protection locked="0"/>
    </xf>
    <xf numFmtId="0" fontId="38" fillId="0" borderId="0" xfId="21" applyFont="1" applyBorder="1" applyAlignment="1">
      <alignment wrapText="1"/>
      <protection/>
    </xf>
    <xf numFmtId="0" fontId="38" fillId="0" borderId="0" xfId="21" applyFont="1">
      <alignment/>
      <protection/>
    </xf>
    <xf numFmtId="0" fontId="43" fillId="2" borderId="0" xfId="21" applyFont="1" applyFill="1" applyBorder="1">
      <alignment/>
      <protection/>
    </xf>
    <xf numFmtId="0" fontId="34" fillId="2" borderId="0" xfId="21" applyFont="1" applyFill="1">
      <alignment/>
      <protection/>
    </xf>
    <xf numFmtId="0" fontId="40" fillId="2" borderId="0" xfId="21" applyFont="1" applyFill="1" applyBorder="1" applyProtection="1">
      <alignment/>
      <protection locked="0"/>
    </xf>
    <xf numFmtId="0" fontId="34" fillId="2" borderId="0" xfId="21" applyFont="1" applyFill="1" applyBorder="1" applyProtection="1">
      <alignment/>
      <protection locked="0"/>
    </xf>
    <xf numFmtId="0" fontId="38" fillId="2" borderId="0" xfId="21" applyFont="1" applyFill="1" applyBorder="1" applyProtection="1">
      <alignment/>
      <protection locked="0"/>
    </xf>
    <xf numFmtId="0" fontId="34" fillId="2" borderId="28" xfId="21" applyFont="1" applyFill="1" applyBorder="1" applyProtection="1">
      <alignment/>
      <protection locked="0"/>
    </xf>
    <xf numFmtId="0" fontId="37" fillId="0" borderId="61" xfId="21" applyFont="1" applyBorder="1" applyAlignment="1">
      <alignment wrapText="1"/>
      <protection/>
    </xf>
    <xf numFmtId="0" fontId="35" fillId="6" borderId="7" xfId="21" applyFont="1" applyFill="1" applyBorder="1">
      <alignment/>
      <protection/>
    </xf>
    <xf numFmtId="0" fontId="38" fillId="7" borderId="9" xfId="21" applyFont="1" applyFill="1" applyBorder="1" applyAlignment="1">
      <alignment horizontal="left" vertical="top"/>
      <protection/>
    </xf>
    <xf numFmtId="0" fontId="42" fillId="6" borderId="11" xfId="21" applyFont="1" applyFill="1" applyBorder="1">
      <alignment/>
      <protection/>
    </xf>
    <xf numFmtId="0" fontId="38" fillId="0" borderId="9" xfId="21" applyFont="1" applyBorder="1" applyAlignment="1" applyProtection="1">
      <alignment vertical="top"/>
      <protection/>
    </xf>
    <xf numFmtId="0" fontId="38" fillId="7" borderId="9" xfId="21" applyFont="1" applyFill="1" applyBorder="1" applyAlignment="1">
      <alignment vertical="top"/>
      <protection/>
    </xf>
    <xf numFmtId="0" fontId="38" fillId="0" borderId="9" xfId="21" applyFont="1" applyBorder="1" applyAlignment="1" applyProtection="1">
      <alignment horizontal="left" vertical="top"/>
      <protection/>
    </xf>
    <xf numFmtId="0" fontId="38" fillId="0" borderId="9" xfId="21" applyFont="1" applyBorder="1" applyAlignment="1" applyProtection="1">
      <alignment vertical="top" wrapText="1"/>
      <protection/>
    </xf>
    <xf numFmtId="0" fontId="38" fillId="7" borderId="9" xfId="21" applyFont="1" applyFill="1" applyBorder="1" applyAlignment="1">
      <alignment vertical="top" wrapText="1"/>
      <protection/>
    </xf>
    <xf numFmtId="0" fontId="37" fillId="0" borderId="13" xfId="21" applyFont="1" applyBorder="1">
      <alignment/>
      <protection/>
    </xf>
    <xf numFmtId="0" fontId="35" fillId="8" borderId="11" xfId="21" applyFont="1" applyFill="1" applyBorder="1" applyAlignment="1">
      <alignment vertical="top"/>
      <protection/>
    </xf>
    <xf numFmtId="0" fontId="38" fillId="0" borderId="9" xfId="21" applyFont="1" applyBorder="1" applyAlignment="1">
      <alignment vertical="top" wrapText="1"/>
      <protection/>
    </xf>
    <xf numFmtId="0" fontId="38" fillId="0" borderId="9" xfId="21" applyFont="1" applyFill="1" applyBorder="1" applyAlignment="1">
      <alignment horizontal="left" vertical="top" wrapText="1"/>
      <protection/>
    </xf>
    <xf numFmtId="0" fontId="38" fillId="0" borderId="9" xfId="21" applyFont="1" applyFill="1" applyBorder="1" applyAlignment="1">
      <alignment vertical="top" wrapText="1"/>
      <protection/>
    </xf>
    <xf numFmtId="0" fontId="1" fillId="0" borderId="15" xfId="21" applyFont="1" applyBorder="1" applyAlignment="1">
      <alignment vertical="top" wrapText="1"/>
      <protection/>
    </xf>
    <xf numFmtId="0" fontId="36" fillId="0" borderId="3" xfId="21" applyFont="1" applyBorder="1">
      <alignment/>
      <protection/>
    </xf>
    <xf numFmtId="0" fontId="40" fillId="10" borderId="32" xfId="21" applyFont="1" applyFill="1" applyBorder="1" applyAlignment="1">
      <alignment vertical="top"/>
      <protection/>
    </xf>
    <xf numFmtId="0" fontId="40" fillId="10" borderId="11" xfId="21" applyFont="1" applyFill="1" applyBorder="1" applyAlignment="1">
      <alignment vertical="top"/>
      <protection/>
    </xf>
    <xf numFmtId="0" fontId="40" fillId="10" borderId="17" xfId="21" applyFont="1" applyFill="1" applyBorder="1" applyAlignment="1">
      <alignment vertical="top"/>
      <protection/>
    </xf>
    <xf numFmtId="0" fontId="35" fillId="6" borderId="11" xfId="21" applyFont="1" applyFill="1" applyBorder="1">
      <alignment/>
      <protection/>
    </xf>
    <xf numFmtId="0" fontId="38" fillId="16" borderId="62" xfId="0" applyFont="1" applyFill="1" applyBorder="1" applyAlignment="1">
      <alignment horizontal="left" vertical="top"/>
    </xf>
    <xf numFmtId="0" fontId="38" fillId="0" borderId="63" xfId="21" applyFont="1" applyBorder="1">
      <alignment/>
      <protection/>
    </xf>
    <xf numFmtId="0" fontId="35" fillId="8" borderId="19" xfId="21" applyFont="1" applyFill="1" applyBorder="1" applyAlignment="1">
      <alignment vertical="top"/>
      <protection/>
    </xf>
    <xf numFmtId="0" fontId="38" fillId="0" borderId="9" xfId="21" applyFont="1" applyBorder="1" applyAlignment="1">
      <alignment horizontal="left" vertical="top" wrapText="1"/>
      <protection/>
    </xf>
    <xf numFmtId="0" fontId="38" fillId="7" borderId="15" xfId="21" applyFont="1" applyFill="1" applyBorder="1" applyAlignment="1">
      <alignment vertical="top"/>
      <protection/>
    </xf>
    <xf numFmtId="0" fontId="38" fillId="0" borderId="42" xfId="21" applyFont="1" applyBorder="1" applyAlignment="1">
      <alignment vertical="top" wrapText="1"/>
      <protection/>
    </xf>
    <xf numFmtId="0" fontId="38" fillId="0" borderId="3" xfId="21" applyFont="1" applyBorder="1">
      <alignment/>
      <protection/>
    </xf>
    <xf numFmtId="0" fontId="40" fillId="11" borderId="32" xfId="21" applyFont="1" applyFill="1" applyBorder="1" applyAlignment="1">
      <alignment vertical="top"/>
      <protection/>
    </xf>
    <xf numFmtId="0" fontId="40" fillId="11" borderId="11" xfId="21" applyFont="1" applyFill="1" applyBorder="1" applyAlignment="1">
      <alignment vertical="top"/>
      <protection/>
    </xf>
    <xf numFmtId="0" fontId="40" fillId="11" borderId="17" xfId="21" applyFont="1" applyFill="1" applyBorder="1" applyAlignment="1">
      <alignment vertical="top"/>
      <protection/>
    </xf>
    <xf numFmtId="0" fontId="35" fillId="6" borderId="0" xfId="21" applyFont="1" applyFill="1" applyBorder="1">
      <alignment/>
      <protection/>
    </xf>
    <xf numFmtId="0" fontId="38" fillId="0" borderId="9" xfId="21" applyFont="1" applyBorder="1" applyAlignment="1">
      <alignment horizontal="left" vertical="top"/>
      <protection/>
    </xf>
    <xf numFmtId="0" fontId="43" fillId="7" borderId="9" xfId="21" applyFont="1" applyFill="1" applyBorder="1" applyAlignment="1">
      <alignment vertical="top"/>
      <protection/>
    </xf>
    <xf numFmtId="0" fontId="38" fillId="0" borderId="20" xfId="21" applyFont="1" applyBorder="1">
      <alignment/>
      <protection/>
    </xf>
    <xf numFmtId="0" fontId="40" fillId="6" borderId="7" xfId="21" applyFont="1" applyFill="1" applyBorder="1">
      <alignment/>
      <protection/>
    </xf>
    <xf numFmtId="0" fontId="40" fillId="6" borderId="11" xfId="21" applyFont="1" applyFill="1" applyBorder="1">
      <alignment/>
      <protection/>
    </xf>
    <xf numFmtId="0" fontId="34" fillId="0" borderId="20" xfId="21" applyFont="1" applyBorder="1">
      <alignment/>
      <protection/>
    </xf>
    <xf numFmtId="0" fontId="40" fillId="8" borderId="11" xfId="21" applyFont="1" applyFill="1" applyBorder="1" applyAlignment="1">
      <alignment vertical="top"/>
      <protection/>
    </xf>
    <xf numFmtId="0" fontId="38" fillId="0" borderId="42" xfId="21" applyFont="1" applyFill="1" applyBorder="1" applyAlignment="1">
      <alignment vertical="top" wrapText="1"/>
      <protection/>
    </xf>
    <xf numFmtId="0" fontId="38" fillId="0" borderId="0" xfId="21" applyFont="1" applyBorder="1" applyProtection="1">
      <alignment/>
      <protection locked="0"/>
    </xf>
    <xf numFmtId="0" fontId="45" fillId="4" borderId="15" xfId="21" applyFont="1" applyFill="1" applyBorder="1" applyAlignment="1">
      <alignment vertical="top"/>
      <protection/>
    </xf>
    <xf numFmtId="166" fontId="4" fillId="2" borderId="0" xfId="21" applyNumberFormat="1" applyFont="1" applyFill="1">
      <alignment/>
      <protection/>
    </xf>
    <xf numFmtId="0" fontId="44" fillId="7" borderId="14" xfId="21" applyFont="1" applyFill="1" applyBorder="1" applyAlignment="1" applyProtection="1">
      <alignment horizontal="right" vertical="top"/>
      <protection/>
    </xf>
    <xf numFmtId="0" fontId="6" fillId="9" borderId="10" xfId="21" applyFont="1" applyFill="1" applyBorder="1" applyAlignment="1" applyProtection="1">
      <alignment vertical="top"/>
      <protection locked="0"/>
    </xf>
    <xf numFmtId="165" fontId="44" fillId="7" borderId="11" xfId="21" applyNumberFormat="1" applyFont="1" applyFill="1" applyBorder="1" applyAlignment="1" applyProtection="1">
      <alignment horizontal="right" vertical="top"/>
      <protection/>
    </xf>
    <xf numFmtId="165" fontId="34" fillId="0" borderId="15" xfId="21" applyNumberFormat="1" applyFont="1" applyFill="1" applyBorder="1" applyAlignment="1">
      <alignment vertical="top"/>
      <protection/>
    </xf>
    <xf numFmtId="0" fontId="17" fillId="0" borderId="64" xfId="21" applyFont="1" applyBorder="1" applyAlignment="1">
      <alignment vertical="top"/>
      <protection/>
    </xf>
    <xf numFmtId="0" fontId="44" fillId="0" borderId="63" xfId="21" applyFont="1" applyFill="1" applyBorder="1" applyAlignment="1" applyProtection="1">
      <alignment vertical="top" wrapText="1"/>
      <protection/>
    </xf>
    <xf numFmtId="0" fontId="29" fillId="4" borderId="63" xfId="21" applyFont="1" applyFill="1" applyBorder="1" applyAlignment="1">
      <alignment vertical="top"/>
      <protection/>
    </xf>
    <xf numFmtId="0" fontId="44" fillId="7" borderId="63" xfId="21" applyFont="1" applyFill="1" applyBorder="1" applyAlignment="1">
      <alignment horizontal="left" vertical="top"/>
      <protection/>
    </xf>
    <xf numFmtId="165" fontId="44" fillId="7" borderId="63" xfId="21" applyNumberFormat="1" applyFont="1" applyFill="1" applyBorder="1" applyAlignment="1" applyProtection="1">
      <alignment horizontal="right" vertical="top"/>
      <protection/>
    </xf>
    <xf numFmtId="0" fontId="17" fillId="0" borderId="36" xfId="21" applyFont="1" applyFill="1" applyBorder="1" applyAlignment="1" applyProtection="1">
      <alignment horizontal="right" vertical="top"/>
      <protection locked="0"/>
    </xf>
    <xf numFmtId="0" fontId="17" fillId="0" borderId="9" xfId="21" applyFont="1" applyFill="1" applyBorder="1" applyAlignment="1">
      <alignment horizontal="right" vertical="top"/>
      <protection/>
    </xf>
    <xf numFmtId="0" fontId="17" fillId="0" borderId="9" xfId="21" applyFont="1" applyFill="1" applyBorder="1" applyAlignment="1">
      <alignment horizontal="right" vertical="top" wrapText="1"/>
      <protection/>
    </xf>
    <xf numFmtId="0" fontId="12" fillId="0" borderId="11" xfId="21" applyFont="1" applyFill="1" applyBorder="1">
      <alignment/>
      <protection/>
    </xf>
    <xf numFmtId="0" fontId="17" fillId="0" borderId="9" xfId="21" applyFont="1" applyFill="1" applyBorder="1" applyAlignment="1">
      <alignment vertical="top"/>
      <protection/>
    </xf>
    <xf numFmtId="0" fontId="17" fillId="0" borderId="15" xfId="21" applyFont="1" applyFill="1" applyBorder="1" applyAlignment="1">
      <alignment vertical="top"/>
      <protection/>
    </xf>
    <xf numFmtId="0" fontId="17" fillId="17" borderId="9" xfId="21" applyFont="1" applyFill="1" applyBorder="1" applyAlignment="1">
      <alignment vertical="top" wrapText="1"/>
      <protection/>
    </xf>
    <xf numFmtId="165" fontId="46" fillId="18" borderId="65" xfId="21" applyNumberFormat="1" applyFont="1" applyFill="1" applyBorder="1" applyAlignment="1">
      <alignment horizontal="right" vertical="top"/>
      <protection/>
    </xf>
    <xf numFmtId="165" fontId="46" fillId="18" borderId="66" xfId="21" applyNumberFormat="1" applyFont="1" applyFill="1" applyBorder="1" applyAlignment="1">
      <alignment horizontal="right" vertical="top"/>
      <protection/>
    </xf>
    <xf numFmtId="165" fontId="46" fillId="18" borderId="67" xfId="21" applyNumberFormat="1" applyFont="1" applyFill="1" applyBorder="1" applyAlignment="1">
      <alignment horizontal="right" vertical="top"/>
      <protection/>
    </xf>
    <xf numFmtId="165" fontId="46" fillId="18" borderId="63" xfId="21" applyNumberFormat="1" applyFont="1" applyFill="1" applyBorder="1" applyAlignment="1">
      <alignment horizontal="right" vertical="top"/>
      <protection/>
    </xf>
    <xf numFmtId="0" fontId="20" fillId="10" borderId="19" xfId="21" applyFont="1" applyFill="1" applyBorder="1">
      <alignment/>
      <protection/>
    </xf>
    <xf numFmtId="0" fontId="40" fillId="10" borderId="19" xfId="21" applyFont="1" applyFill="1" applyBorder="1">
      <alignment/>
      <protection/>
    </xf>
    <xf numFmtId="0" fontId="19" fillId="10" borderId="11" xfId="21" applyFont="1" applyFill="1" applyBorder="1">
      <alignment/>
      <protection/>
    </xf>
    <xf numFmtId="0" fontId="40" fillId="10" borderId="11" xfId="21" applyFont="1" applyFill="1" applyBorder="1">
      <alignment/>
      <protection/>
    </xf>
    <xf numFmtId="0" fontId="19" fillId="10" borderId="17" xfId="21" applyFont="1" applyFill="1" applyBorder="1">
      <alignment/>
      <protection/>
    </xf>
    <xf numFmtId="0" fontId="40" fillId="10" borderId="17" xfId="21" applyFont="1" applyFill="1" applyBorder="1">
      <alignment/>
      <protection/>
    </xf>
    <xf numFmtId="0" fontId="19" fillId="10" borderId="19" xfId="21" applyFont="1" applyFill="1" applyBorder="1">
      <alignment/>
      <protection/>
    </xf>
    <xf numFmtId="165" fontId="46" fillId="18" borderId="68" xfId="21" applyNumberFormat="1" applyFont="1" applyFill="1" applyBorder="1" applyAlignment="1">
      <alignment horizontal="right" vertical="top"/>
      <protection/>
    </xf>
    <xf numFmtId="0" fontId="47" fillId="11" borderId="32" xfId="21" applyFont="1" applyFill="1" applyBorder="1" applyAlignment="1">
      <alignment vertical="top"/>
      <protection/>
    </xf>
    <xf numFmtId="0" fontId="48" fillId="11" borderId="32" xfId="21" applyFont="1" applyFill="1" applyBorder="1" applyAlignment="1">
      <alignment vertical="top"/>
      <protection/>
    </xf>
    <xf numFmtId="0" fontId="47" fillId="11" borderId="11" xfId="21" applyFont="1" applyFill="1" applyBorder="1" applyAlignment="1">
      <alignment vertical="top"/>
      <protection/>
    </xf>
    <xf numFmtId="0" fontId="47" fillId="11" borderId="17" xfId="21" applyFont="1" applyFill="1" applyBorder="1" applyAlignment="1">
      <alignment vertical="top"/>
      <protection/>
    </xf>
    <xf numFmtId="49" fontId="4" fillId="2" borderId="19" xfId="21" applyNumberFormat="1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5" fillId="2" borderId="0" xfId="2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" fillId="0" borderId="27" xfId="21" applyFont="1" applyBorder="1" applyAlignment="1">
      <alignment horizontal="left"/>
      <protection/>
    </xf>
    <xf numFmtId="0" fontId="4" fillId="0" borderId="3" xfId="21" applyFont="1" applyBorder="1" applyAlignment="1">
      <alignment horizontal="left"/>
      <protection/>
    </xf>
    <xf numFmtId="0" fontId="4" fillId="0" borderId="4" xfId="21" applyFont="1" applyBorder="1" applyAlignment="1">
      <alignment horizontal="left"/>
      <protection/>
    </xf>
    <xf numFmtId="0" fontId="4" fillId="0" borderId="27" xfId="21" applyFont="1" applyBorder="1" applyAlignment="1" applyProtection="1">
      <alignment horizontal="left"/>
      <protection locked="0"/>
    </xf>
    <xf numFmtId="0" fontId="4" fillId="0" borderId="3" xfId="21" applyFont="1" applyBorder="1" applyAlignment="1" applyProtection="1">
      <alignment horizontal="left"/>
      <protection locked="0"/>
    </xf>
    <xf numFmtId="0" fontId="4" fillId="0" borderId="4" xfId="21" applyFont="1" applyBorder="1" applyAlignment="1" applyProtection="1">
      <alignment horizontal="left"/>
      <protection locked="0"/>
    </xf>
    <xf numFmtId="0" fontId="4" fillId="2" borderId="19" xfId="21" applyFont="1" applyFill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3" fillId="2" borderId="11" xfId="22" applyNumberFormat="1" applyFill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5" fillId="2" borderId="0" xfId="2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Hyperlink" xfId="20"/>
    <cellStyle name="Excel Built-in Normal" xfId="21"/>
    <cellStyle name="Hyperlink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60</xdr:row>
      <xdr:rowOff>238125</xdr:rowOff>
    </xdr:from>
    <xdr:to>
      <xdr:col>4</xdr:col>
      <xdr:colOff>95250</xdr:colOff>
      <xdr:row>61</xdr:row>
      <xdr:rowOff>190500</xdr:rowOff>
    </xdr:to>
    <xdr:sp macro="" textlink="">
      <xdr:nvSpPr>
        <xdr:cNvPr id="1079" name="Text Box 1"/>
        <xdr:cNvSpPr>
          <a:spLocks noChangeArrowheads="1"/>
        </xdr:cNvSpPr>
      </xdr:nvSpPr>
      <xdr:spPr bwMode="auto">
        <a:xfrm>
          <a:off x="6296025" y="12925425"/>
          <a:ext cx="66675" cy="200025"/>
        </a:xfrm>
        <a:prstGeom prst="rect">
          <a:avLst/>
        </a:prstGeom>
        <a:noFill/>
        <a:ln w="9360">
          <a:noFill/>
        </a:ln>
      </xdr:spPr>
    </xdr:sp>
    <xdr:clientData/>
  </xdr:twoCellAnchor>
  <xdr:twoCellAnchor>
    <xdr:from>
      <xdr:col>4</xdr:col>
      <xdr:colOff>28575</xdr:colOff>
      <xdr:row>102</xdr:row>
      <xdr:rowOff>190500</xdr:rowOff>
    </xdr:from>
    <xdr:to>
      <xdr:col>4</xdr:col>
      <xdr:colOff>95250</xdr:colOff>
      <xdr:row>103</xdr:row>
      <xdr:rowOff>190500</xdr:rowOff>
    </xdr:to>
    <xdr:sp macro="" textlink="">
      <xdr:nvSpPr>
        <xdr:cNvPr id="1080" name="Text Box 5"/>
        <xdr:cNvSpPr>
          <a:spLocks noChangeArrowheads="1"/>
        </xdr:cNvSpPr>
      </xdr:nvSpPr>
      <xdr:spPr bwMode="auto">
        <a:xfrm>
          <a:off x="6296025" y="23317200"/>
          <a:ext cx="66675" cy="247650"/>
        </a:xfrm>
        <a:prstGeom prst="rect">
          <a:avLst/>
        </a:prstGeom>
        <a:noFill/>
        <a:ln w="9360">
          <a:noFill/>
        </a:ln>
      </xdr:spPr>
    </xdr:sp>
    <xdr:clientData/>
  </xdr:twoCellAnchor>
  <xdr:twoCellAnchor>
    <xdr:from>
      <xdr:col>4</xdr:col>
      <xdr:colOff>28575</xdr:colOff>
      <xdr:row>116</xdr:row>
      <xdr:rowOff>257175</xdr:rowOff>
    </xdr:from>
    <xdr:to>
      <xdr:col>4</xdr:col>
      <xdr:colOff>95250</xdr:colOff>
      <xdr:row>118</xdr:row>
      <xdr:rowOff>190500</xdr:rowOff>
    </xdr:to>
    <xdr:sp macro="" textlink="">
      <xdr:nvSpPr>
        <xdr:cNvPr id="1081" name="Text Box 6"/>
        <xdr:cNvSpPr>
          <a:spLocks noChangeArrowheads="1"/>
        </xdr:cNvSpPr>
      </xdr:nvSpPr>
      <xdr:spPr bwMode="auto">
        <a:xfrm>
          <a:off x="6296025" y="26803350"/>
          <a:ext cx="66675" cy="466725"/>
        </a:xfrm>
        <a:prstGeom prst="rect">
          <a:avLst/>
        </a:prstGeom>
        <a:noFill/>
        <a:ln w="9360">
          <a:noFill/>
        </a:ln>
      </xdr:spPr>
    </xdr:sp>
    <xdr:clientData/>
  </xdr:twoCellAnchor>
  <xdr:twoCellAnchor>
    <xdr:from>
      <xdr:col>4</xdr:col>
      <xdr:colOff>28575</xdr:colOff>
      <xdr:row>165</xdr:row>
      <xdr:rowOff>257175</xdr:rowOff>
    </xdr:from>
    <xdr:to>
      <xdr:col>4</xdr:col>
      <xdr:colOff>95250</xdr:colOff>
      <xdr:row>167</xdr:row>
      <xdr:rowOff>190500</xdr:rowOff>
    </xdr:to>
    <xdr:sp macro="" textlink="">
      <xdr:nvSpPr>
        <xdr:cNvPr id="1082" name="Text Box 7"/>
        <xdr:cNvSpPr>
          <a:spLocks noChangeArrowheads="1"/>
        </xdr:cNvSpPr>
      </xdr:nvSpPr>
      <xdr:spPr bwMode="auto">
        <a:xfrm>
          <a:off x="6296025" y="39081075"/>
          <a:ext cx="66675" cy="466725"/>
        </a:xfrm>
        <a:prstGeom prst="rect">
          <a:avLst/>
        </a:prstGeom>
        <a:noFill/>
        <a:ln w="9360">
          <a:noFill/>
        </a:ln>
      </xdr:spPr>
    </xdr:sp>
    <xdr:clientData/>
  </xdr:twoCellAnchor>
  <xdr:twoCellAnchor>
    <xdr:from>
      <xdr:col>4</xdr:col>
      <xdr:colOff>28575</xdr:colOff>
      <xdr:row>165</xdr:row>
      <xdr:rowOff>257175</xdr:rowOff>
    </xdr:from>
    <xdr:to>
      <xdr:col>4</xdr:col>
      <xdr:colOff>95250</xdr:colOff>
      <xdr:row>167</xdr:row>
      <xdr:rowOff>190500</xdr:rowOff>
    </xdr:to>
    <xdr:sp macro="" textlink="">
      <xdr:nvSpPr>
        <xdr:cNvPr id="1083" name="Text Box 8"/>
        <xdr:cNvSpPr>
          <a:spLocks noChangeArrowheads="1"/>
        </xdr:cNvSpPr>
      </xdr:nvSpPr>
      <xdr:spPr bwMode="auto">
        <a:xfrm>
          <a:off x="6296025" y="39081075"/>
          <a:ext cx="66675" cy="466725"/>
        </a:xfrm>
        <a:prstGeom prst="rect">
          <a:avLst/>
        </a:prstGeom>
        <a:noFill/>
        <a:ln w="9360">
          <a:noFill/>
        </a:ln>
      </xdr:spPr>
    </xdr:sp>
    <xdr:clientData/>
  </xdr:twoCellAnchor>
  <xdr:twoCellAnchor>
    <xdr:from>
      <xdr:col>4</xdr:col>
      <xdr:colOff>28575</xdr:colOff>
      <xdr:row>165</xdr:row>
      <xdr:rowOff>257175</xdr:rowOff>
    </xdr:from>
    <xdr:to>
      <xdr:col>4</xdr:col>
      <xdr:colOff>95250</xdr:colOff>
      <xdr:row>167</xdr:row>
      <xdr:rowOff>190500</xdr:rowOff>
    </xdr:to>
    <xdr:sp macro="" textlink="">
      <xdr:nvSpPr>
        <xdr:cNvPr id="1084" name="Text Box 9"/>
        <xdr:cNvSpPr>
          <a:spLocks noChangeArrowheads="1"/>
        </xdr:cNvSpPr>
      </xdr:nvSpPr>
      <xdr:spPr bwMode="auto">
        <a:xfrm>
          <a:off x="6296025" y="39081075"/>
          <a:ext cx="66675" cy="466725"/>
        </a:xfrm>
        <a:prstGeom prst="rect">
          <a:avLst/>
        </a:prstGeom>
        <a:noFill/>
        <a:ln w="9360">
          <a:noFill/>
        </a:ln>
      </xdr:spPr>
    </xdr:sp>
    <xdr:clientData/>
  </xdr:twoCellAnchor>
  <xdr:twoCellAnchor>
    <xdr:from>
      <xdr:col>4</xdr:col>
      <xdr:colOff>28575</xdr:colOff>
      <xdr:row>165</xdr:row>
      <xdr:rowOff>257175</xdr:rowOff>
    </xdr:from>
    <xdr:to>
      <xdr:col>4</xdr:col>
      <xdr:colOff>95250</xdr:colOff>
      <xdr:row>167</xdr:row>
      <xdr:rowOff>190500</xdr:rowOff>
    </xdr:to>
    <xdr:sp macro="" textlink="">
      <xdr:nvSpPr>
        <xdr:cNvPr id="1085" name="Text Box 10"/>
        <xdr:cNvSpPr>
          <a:spLocks noChangeArrowheads="1"/>
        </xdr:cNvSpPr>
      </xdr:nvSpPr>
      <xdr:spPr bwMode="auto">
        <a:xfrm>
          <a:off x="6296025" y="39081075"/>
          <a:ext cx="66675" cy="466725"/>
        </a:xfrm>
        <a:prstGeom prst="rect">
          <a:avLst/>
        </a:prstGeom>
        <a:noFill/>
        <a:ln w="9360">
          <a:noFill/>
        </a:ln>
      </xdr:spPr>
    </xdr:sp>
    <xdr:clientData/>
  </xdr:twoCellAnchor>
  <xdr:twoCellAnchor>
    <xdr:from>
      <xdr:col>4</xdr:col>
      <xdr:colOff>28575</xdr:colOff>
      <xdr:row>165</xdr:row>
      <xdr:rowOff>257175</xdr:rowOff>
    </xdr:from>
    <xdr:to>
      <xdr:col>4</xdr:col>
      <xdr:colOff>95250</xdr:colOff>
      <xdr:row>167</xdr:row>
      <xdr:rowOff>190500</xdr:rowOff>
    </xdr:to>
    <xdr:sp macro="" textlink="">
      <xdr:nvSpPr>
        <xdr:cNvPr id="1086" name="Text Box 11"/>
        <xdr:cNvSpPr>
          <a:spLocks noChangeArrowheads="1"/>
        </xdr:cNvSpPr>
      </xdr:nvSpPr>
      <xdr:spPr bwMode="auto">
        <a:xfrm>
          <a:off x="6296025" y="39081075"/>
          <a:ext cx="66675" cy="466725"/>
        </a:xfrm>
        <a:prstGeom prst="rect">
          <a:avLst/>
        </a:prstGeom>
        <a:noFill/>
        <a:ln w="9360">
          <a:noFill/>
        </a:ln>
      </xdr:spPr>
    </xdr:sp>
    <xdr:clientData/>
  </xdr:twoCellAnchor>
  <xdr:twoCellAnchor>
    <xdr:from>
      <xdr:col>4</xdr:col>
      <xdr:colOff>28575</xdr:colOff>
      <xdr:row>102</xdr:row>
      <xdr:rowOff>190500</xdr:rowOff>
    </xdr:from>
    <xdr:to>
      <xdr:col>4</xdr:col>
      <xdr:colOff>95250</xdr:colOff>
      <xdr:row>103</xdr:row>
      <xdr:rowOff>190500</xdr:rowOff>
    </xdr:to>
    <xdr:sp macro="" textlink="">
      <xdr:nvSpPr>
        <xdr:cNvPr id="1087" name="Text Box 12"/>
        <xdr:cNvSpPr>
          <a:spLocks noChangeArrowheads="1"/>
        </xdr:cNvSpPr>
      </xdr:nvSpPr>
      <xdr:spPr bwMode="auto">
        <a:xfrm>
          <a:off x="6296025" y="23317200"/>
          <a:ext cx="66675" cy="247650"/>
        </a:xfrm>
        <a:prstGeom prst="rect">
          <a:avLst/>
        </a:prstGeom>
        <a:noFill/>
        <a:ln w="9360">
          <a:noFill/>
        </a:ln>
      </xdr:spPr>
    </xdr:sp>
    <xdr:clientData/>
  </xdr:twoCellAnchor>
  <xdr:twoCellAnchor>
    <xdr:from>
      <xdr:col>4</xdr:col>
      <xdr:colOff>28575</xdr:colOff>
      <xdr:row>56</xdr:row>
      <xdr:rowOff>190500</xdr:rowOff>
    </xdr:from>
    <xdr:to>
      <xdr:col>4</xdr:col>
      <xdr:colOff>95250</xdr:colOff>
      <xdr:row>57</xdr:row>
      <xdr:rowOff>0</xdr:rowOff>
    </xdr:to>
    <xdr:sp macro="" textlink="">
      <xdr:nvSpPr>
        <xdr:cNvPr id="11" name="Text Box 5"/>
        <xdr:cNvSpPr>
          <a:spLocks noChangeArrowheads="1"/>
        </xdr:cNvSpPr>
      </xdr:nvSpPr>
      <xdr:spPr bwMode="auto">
        <a:xfrm>
          <a:off x="6296025" y="12020550"/>
          <a:ext cx="66675" cy="47625"/>
        </a:xfrm>
        <a:prstGeom prst="rect">
          <a:avLst/>
        </a:prstGeom>
        <a:noFill/>
        <a:ln w="9360">
          <a:noFill/>
        </a:ln>
      </xdr:spPr>
    </xdr:sp>
    <xdr:clientData/>
  </xdr:twoCellAnchor>
  <xdr:twoCellAnchor>
    <xdr:from>
      <xdr:col>4</xdr:col>
      <xdr:colOff>28575</xdr:colOff>
      <xdr:row>56</xdr:row>
      <xdr:rowOff>190500</xdr:rowOff>
    </xdr:from>
    <xdr:to>
      <xdr:col>4</xdr:col>
      <xdr:colOff>95250</xdr:colOff>
      <xdr:row>57</xdr:row>
      <xdr:rowOff>0</xdr:rowOff>
    </xdr:to>
    <xdr:sp macro="" textlink="">
      <xdr:nvSpPr>
        <xdr:cNvPr id="12" name="Text Box 12"/>
        <xdr:cNvSpPr>
          <a:spLocks noChangeArrowheads="1"/>
        </xdr:cNvSpPr>
      </xdr:nvSpPr>
      <xdr:spPr bwMode="auto">
        <a:xfrm>
          <a:off x="6296025" y="12020550"/>
          <a:ext cx="66675" cy="47625"/>
        </a:xfrm>
        <a:prstGeom prst="rect">
          <a:avLst/>
        </a:prstGeom>
        <a:noFill/>
        <a:ln w="9360">
          <a:noFill/>
        </a:ln>
      </xdr:spPr>
    </xdr:sp>
    <xdr:clientData/>
  </xdr:twoCellAnchor>
  <xdr:twoCellAnchor>
    <xdr:from>
      <xdr:col>1</xdr:col>
      <xdr:colOff>0</xdr:colOff>
      <xdr:row>0</xdr:row>
      <xdr:rowOff>47625</xdr:rowOff>
    </xdr:from>
    <xdr:to>
      <xdr:col>2</xdr:col>
      <xdr:colOff>695325</xdr:colOff>
      <xdr:row>1</xdr:row>
      <xdr:rowOff>209550</xdr:rowOff>
    </xdr:to>
    <xdr:pic>
      <xdr:nvPicPr>
        <xdr:cNvPr id="21" name="Picture 20" descr="Pacific Hills Christian Schoo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4829"/>
        <a:stretch>
          <a:fillRect/>
        </a:stretch>
      </xdr:blipFill>
      <xdr:spPr bwMode="auto">
        <a:xfrm>
          <a:off x="285750" y="47625"/>
          <a:ext cx="1209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2</xdr:row>
      <xdr:rowOff>85725</xdr:rowOff>
    </xdr:from>
    <xdr:to>
      <xdr:col>3</xdr:col>
      <xdr:colOff>4505325</xdr:colOff>
      <xdr:row>2</xdr:row>
      <xdr:rowOff>190500</xdr:rowOff>
    </xdr:to>
    <xdr:pic>
      <xdr:nvPicPr>
        <xdr:cNvPr id="22" name="Picture 21" descr="image00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647700"/>
          <a:ext cx="57150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885825</xdr:colOff>
      <xdr:row>0</xdr:row>
      <xdr:rowOff>38100</xdr:rowOff>
    </xdr:from>
    <xdr:to>
      <xdr:col>7</xdr:col>
      <xdr:colOff>942975</xdr:colOff>
      <xdr:row>2</xdr:row>
      <xdr:rowOff>76200</xdr:rowOff>
    </xdr:to>
    <xdr:pic>
      <xdr:nvPicPr>
        <xdr:cNvPr id="23" name="Picture 22" descr="No automatic alt text available.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53275" y="38100"/>
          <a:ext cx="1990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828675</xdr:colOff>
      <xdr:row>2</xdr:row>
      <xdr:rowOff>85725</xdr:rowOff>
    </xdr:from>
    <xdr:ext cx="2152650" cy="409575"/>
    <xdr:sp macro="" textlink="">
      <xdr:nvSpPr>
        <xdr:cNvPr id="24" name="TextBox 23"/>
        <xdr:cNvSpPr txBox="1"/>
      </xdr:nvSpPr>
      <xdr:spPr>
        <a:xfrm>
          <a:off x="7096125" y="647700"/>
          <a:ext cx="2152650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AU" sz="1000"/>
            <a:t>Unit 22, Dural-i-Park 280 New Line Rd</a:t>
          </a:r>
          <a:br>
            <a:rPr lang="en-AU" sz="1000"/>
          </a:br>
          <a:r>
            <a:rPr lang="en-AU" sz="1000"/>
            <a:t> Dural NSW 2158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31"/>
  <sheetViews>
    <sheetView tabSelected="1" view="pageBreakPreview" zoomScaleSheetLayoutView="100" workbookViewId="0" topLeftCell="A178">
      <selection activeCell="P207" sqref="P207"/>
    </sheetView>
  </sheetViews>
  <sheetFormatPr defaultColWidth="8.7109375" defaultRowHeight="12.75" customHeight="1"/>
  <cols>
    <col min="1" max="1" width="4.28125" style="7" customWidth="1"/>
    <col min="2" max="2" width="7.7109375" style="7" customWidth="1"/>
    <col min="3" max="3" width="10.7109375" style="7" customWidth="1"/>
    <col min="4" max="4" width="71.28125" style="7" customWidth="1"/>
    <col min="5" max="5" width="14.57421875" style="295" customWidth="1"/>
    <col min="6" max="6" width="10.7109375" style="295" customWidth="1"/>
    <col min="7" max="7" width="3.7109375" style="7" customWidth="1"/>
    <col min="8" max="8" width="14.7109375" style="7" customWidth="1"/>
    <col min="9" max="9" width="3.7109375" style="13" customWidth="1"/>
    <col min="10" max="12" width="8.7109375" style="7" customWidth="1"/>
    <col min="13" max="13" width="9.28125" style="7" bestFit="1" customWidth="1"/>
    <col min="14" max="14" width="10.57421875" style="7" bestFit="1" customWidth="1"/>
    <col min="15" max="16384" width="8.7109375" style="7" customWidth="1"/>
  </cols>
  <sheetData>
    <row r="1" spans="1:9" s="16" customFormat="1" ht="23.25">
      <c r="A1" s="137"/>
      <c r="B1" s="138"/>
      <c r="C1" s="138"/>
      <c r="D1" s="139" t="s">
        <v>129</v>
      </c>
      <c r="E1" s="275"/>
      <c r="F1" s="275"/>
      <c r="G1" s="138"/>
      <c r="H1" s="138"/>
      <c r="I1" s="138"/>
    </row>
    <row r="2" spans="1:9" s="16" customFormat="1" ht="21">
      <c r="A2" s="137"/>
      <c r="B2" s="137"/>
      <c r="C2" s="137"/>
      <c r="D2" s="140" t="s">
        <v>128</v>
      </c>
      <c r="E2" s="280"/>
      <c r="F2" s="276"/>
      <c r="G2" s="141"/>
      <c r="H2" s="142"/>
      <c r="I2" s="138"/>
    </row>
    <row r="3" spans="1:9" s="16" customFormat="1" ht="15.75">
      <c r="A3" s="137"/>
      <c r="B3" s="137"/>
      <c r="C3" s="137"/>
      <c r="D3" s="137"/>
      <c r="E3" s="280"/>
      <c r="F3" s="276"/>
      <c r="G3" s="141"/>
      <c r="H3" s="142"/>
      <c r="I3" s="138"/>
    </row>
    <row r="4" spans="1:9" s="16" customFormat="1" ht="15.75" customHeight="1">
      <c r="A4" s="137"/>
      <c r="B4" s="143"/>
      <c r="C4" s="144"/>
      <c r="D4" s="145"/>
      <c r="E4" s="296"/>
      <c r="F4" s="276"/>
      <c r="G4" s="141"/>
      <c r="H4" s="142"/>
      <c r="I4" s="138"/>
    </row>
    <row r="5" spans="1:9" s="16" customFormat="1" ht="18.75">
      <c r="A5" s="137"/>
      <c r="B5" s="137"/>
      <c r="C5" s="146" t="s">
        <v>0</v>
      </c>
      <c r="D5" s="147"/>
      <c r="E5" s="280"/>
      <c r="F5" s="277" t="s">
        <v>1</v>
      </c>
      <c r="G5" s="376"/>
      <c r="H5" s="377"/>
      <c r="I5" s="138"/>
    </row>
    <row r="6" spans="1:9" s="16" customFormat="1" ht="8.25" customHeight="1">
      <c r="A6" s="137"/>
      <c r="B6" s="148"/>
      <c r="C6" s="148"/>
      <c r="D6" s="142"/>
      <c r="E6" s="278"/>
      <c r="F6" s="278"/>
      <c r="G6" s="148"/>
      <c r="H6" s="142"/>
      <c r="I6" s="138"/>
    </row>
    <row r="7" spans="1:9" s="16" customFormat="1" ht="5.25" customHeight="1">
      <c r="A7" s="137"/>
      <c r="B7" s="148"/>
      <c r="C7" s="148"/>
      <c r="D7" s="149"/>
      <c r="E7" s="279"/>
      <c r="F7" s="279"/>
      <c r="G7" s="149"/>
      <c r="H7" s="149"/>
      <c r="I7" s="149"/>
    </row>
    <row r="8" spans="1:20" s="16" customFormat="1" ht="15.75">
      <c r="A8" s="137"/>
      <c r="B8" s="158" t="s">
        <v>160</v>
      </c>
      <c r="C8" s="148"/>
      <c r="D8" s="149"/>
      <c r="E8" s="279"/>
      <c r="F8" s="279"/>
      <c r="G8" s="149"/>
      <c r="H8" s="149"/>
      <c r="I8" s="149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16" customFormat="1" ht="5.25" customHeight="1">
      <c r="A9" s="137"/>
      <c r="B9" s="148"/>
      <c r="C9" s="148"/>
      <c r="D9" s="149"/>
      <c r="E9" s="279"/>
      <c r="F9" s="279"/>
      <c r="G9" s="149"/>
      <c r="H9" s="149"/>
      <c r="I9" s="149"/>
      <c r="K9" s="18"/>
      <c r="L9" s="18"/>
      <c r="M9" s="18"/>
      <c r="N9" s="18"/>
      <c r="O9" s="18"/>
      <c r="P9" s="18"/>
      <c r="Q9" s="18"/>
      <c r="R9" s="18"/>
      <c r="S9" s="17"/>
      <c r="T9" s="17"/>
    </row>
    <row r="10" spans="1:20" s="16" customFormat="1" ht="15.75">
      <c r="A10" s="137"/>
      <c r="B10" s="146" t="s">
        <v>2</v>
      </c>
      <c r="C10" s="386"/>
      <c r="D10" s="387"/>
      <c r="E10" s="280"/>
      <c r="F10" s="280"/>
      <c r="G10" s="137"/>
      <c r="H10" s="137"/>
      <c r="I10" s="142"/>
      <c r="K10" s="17"/>
      <c r="L10" s="19"/>
      <c r="M10" s="18"/>
      <c r="N10" s="18"/>
      <c r="O10" s="18"/>
      <c r="P10" s="18"/>
      <c r="Q10" s="19"/>
      <c r="R10" s="18"/>
      <c r="S10" s="17"/>
      <c r="T10" s="17"/>
    </row>
    <row r="11" spans="1:20" s="16" customFormat="1" ht="18.75" customHeight="1">
      <c r="A11" s="137"/>
      <c r="B11" s="146" t="s">
        <v>3</v>
      </c>
      <c r="C11" s="388"/>
      <c r="D11" s="389"/>
      <c r="E11" s="280"/>
      <c r="F11" s="280"/>
      <c r="G11" s="137"/>
      <c r="H11" s="137"/>
      <c r="I11" s="142"/>
      <c r="K11" s="18"/>
      <c r="L11" s="19"/>
      <c r="M11" s="18"/>
      <c r="N11" s="19"/>
      <c r="O11" s="18"/>
      <c r="P11" s="11"/>
      <c r="Q11" s="19"/>
      <c r="R11" s="18"/>
      <c r="S11" s="17"/>
      <c r="T11" s="17"/>
    </row>
    <row r="12" spans="1:20" s="16" customFormat="1" ht="7.5" customHeight="1">
      <c r="A12" s="137"/>
      <c r="B12" s="137"/>
      <c r="C12" s="137"/>
      <c r="D12" s="137"/>
      <c r="E12" s="280"/>
      <c r="F12" s="280"/>
      <c r="G12" s="137"/>
      <c r="H12" s="137"/>
      <c r="I12" s="142"/>
      <c r="K12" s="18"/>
      <c r="L12" s="18"/>
      <c r="M12" s="10"/>
      <c r="N12" s="18"/>
      <c r="O12" s="18"/>
      <c r="P12" s="18"/>
      <c r="Q12" s="18"/>
      <c r="R12" s="18"/>
      <c r="S12" s="17"/>
      <c r="T12" s="17"/>
    </row>
    <row r="13" spans="1:20" s="16" customFormat="1" ht="15.75">
      <c r="A13" s="137"/>
      <c r="B13" s="150" t="s">
        <v>161</v>
      </c>
      <c r="C13" s="151"/>
      <c r="D13" s="151"/>
      <c r="E13" s="297"/>
      <c r="F13" s="275"/>
      <c r="G13" s="137"/>
      <c r="H13" s="137"/>
      <c r="I13" s="142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s="16" customFormat="1" ht="15.75">
      <c r="A14" s="137"/>
      <c r="B14" s="152"/>
      <c r="C14" s="153"/>
      <c r="D14" s="154" t="s">
        <v>152</v>
      </c>
      <c r="E14" s="298"/>
      <c r="F14" s="275"/>
      <c r="G14" s="137"/>
      <c r="H14" s="137"/>
      <c r="I14" s="142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9" s="16" customFormat="1" ht="15.75">
      <c r="A15" s="137"/>
      <c r="B15" s="156"/>
      <c r="C15" s="146"/>
      <c r="D15" s="154"/>
      <c r="E15" s="298"/>
      <c r="F15" s="275"/>
      <c r="G15" s="137"/>
      <c r="H15" s="155"/>
      <c r="I15" s="142"/>
    </row>
    <row r="16" spans="1:9" s="16" customFormat="1" ht="15.75">
      <c r="A16" s="137"/>
      <c r="B16" s="156"/>
      <c r="C16" s="146"/>
      <c r="D16" s="142" t="s">
        <v>162</v>
      </c>
      <c r="E16" s="390" t="s">
        <v>127</v>
      </c>
      <c r="F16" s="391"/>
      <c r="G16" s="391"/>
      <c r="H16" s="137"/>
      <c r="I16" s="142"/>
    </row>
    <row r="17" spans="1:9" s="16" customFormat="1" ht="15.75">
      <c r="A17" s="137"/>
      <c r="B17" s="142"/>
      <c r="C17" s="146"/>
      <c r="D17" s="142" t="s">
        <v>126</v>
      </c>
      <c r="E17" s="378" t="s">
        <v>125</v>
      </c>
      <c r="F17" s="379"/>
      <c r="G17" s="137"/>
      <c r="H17" s="137"/>
      <c r="I17" s="142"/>
    </row>
    <row r="18" spans="1:9" s="16" customFormat="1" ht="15.75">
      <c r="A18" s="137"/>
      <c r="B18" s="137"/>
      <c r="C18" s="137"/>
      <c r="D18" s="137"/>
      <c r="E18" s="299"/>
      <c r="F18" s="157" t="s">
        <v>168</v>
      </c>
      <c r="G18" s="155"/>
      <c r="H18" s="229"/>
      <c r="I18" s="142"/>
    </row>
    <row r="19" spans="1:9" s="16" customFormat="1" ht="15.75">
      <c r="A19" s="137"/>
      <c r="B19" s="137"/>
      <c r="C19" s="137"/>
      <c r="D19" s="137" t="s">
        <v>169</v>
      </c>
      <c r="E19" s="299"/>
      <c r="F19" s="157"/>
      <c r="G19" s="155"/>
      <c r="H19" s="229"/>
      <c r="I19" s="142"/>
    </row>
    <row r="20" spans="1:9" s="16" customFormat="1" ht="12.75">
      <c r="A20" s="137"/>
      <c r="B20" s="158" t="s">
        <v>159</v>
      </c>
      <c r="C20" s="159"/>
      <c r="D20" s="160"/>
      <c r="E20" s="300"/>
      <c r="F20" s="281"/>
      <c r="G20" s="162"/>
      <c r="H20" s="162"/>
      <c r="I20" s="161"/>
    </row>
    <row r="21" spans="1:9" s="16" customFormat="1" ht="15.75">
      <c r="A21" s="137"/>
      <c r="B21" s="163" t="s">
        <v>4</v>
      </c>
      <c r="C21" s="164"/>
      <c r="D21" s="164"/>
      <c r="E21" s="301"/>
      <c r="F21" s="282"/>
      <c r="G21" s="164"/>
      <c r="H21" s="165"/>
      <c r="I21" s="166"/>
    </row>
    <row r="22" spans="1:9" s="16" customFormat="1" ht="15.75">
      <c r="A22" s="137"/>
      <c r="B22" s="167" t="s">
        <v>124</v>
      </c>
      <c r="C22" s="155"/>
      <c r="D22" s="155"/>
      <c r="E22" s="298"/>
      <c r="F22" s="283"/>
      <c r="G22" s="168"/>
      <c r="H22" s="169"/>
      <c r="I22" s="142"/>
    </row>
    <row r="23" spans="1:9" s="16" customFormat="1" ht="15.75">
      <c r="A23" s="137"/>
      <c r="B23" s="170" t="s">
        <v>123</v>
      </c>
      <c r="C23" s="155"/>
      <c r="D23" s="155"/>
      <c r="E23" s="298"/>
      <c r="F23" s="283"/>
      <c r="G23" s="168"/>
      <c r="H23" s="230"/>
      <c r="I23" s="168"/>
    </row>
    <row r="24" spans="1:9" s="16" customFormat="1" ht="16.5" thickBot="1">
      <c r="A24" s="137"/>
      <c r="B24" s="170" t="s">
        <v>5</v>
      </c>
      <c r="C24" s="166"/>
      <c r="D24" s="166"/>
      <c r="E24" s="284"/>
      <c r="F24" s="284"/>
      <c r="G24" s="166"/>
      <c r="H24" s="171"/>
      <c r="I24" s="172"/>
    </row>
    <row r="25" spans="2:13" s="27" customFormat="1" ht="38.25" customHeight="1" thickBot="1">
      <c r="B25" s="20" t="s">
        <v>6</v>
      </c>
      <c r="C25" s="21" t="s">
        <v>181</v>
      </c>
      <c r="D25" s="22"/>
      <c r="E25" s="302"/>
      <c r="F25" s="285" t="s">
        <v>7</v>
      </c>
      <c r="G25" s="23"/>
      <c r="H25" s="24" t="s">
        <v>8</v>
      </c>
      <c r="I25" s="25"/>
      <c r="J25" s="26"/>
      <c r="K25" s="26"/>
      <c r="L25" s="26"/>
      <c r="M25" s="26"/>
    </row>
    <row r="26" spans="2:13" s="32" customFormat="1" ht="21">
      <c r="B26" s="218"/>
      <c r="C26" s="370"/>
      <c r="D26" s="364" t="s">
        <v>130</v>
      </c>
      <c r="E26" s="365"/>
      <c r="F26" s="371">
        <f>62.46*0.99</f>
        <v>61.8354</v>
      </c>
      <c r="G26" s="28"/>
      <c r="H26" s="267">
        <f>B26*F26</f>
        <v>0</v>
      </c>
      <c r="I26" s="29"/>
      <c r="J26" s="30"/>
      <c r="K26" s="31"/>
      <c r="L26" s="31"/>
      <c r="M26" s="31"/>
    </row>
    <row r="27" spans="2:13" s="32" customFormat="1" ht="18.75">
      <c r="B27" s="219"/>
      <c r="C27" s="366"/>
      <c r="D27" s="366" t="s">
        <v>9</v>
      </c>
      <c r="E27" s="367"/>
      <c r="F27" s="363">
        <f>84.58*0.99</f>
        <v>83.7342</v>
      </c>
      <c r="G27" s="33"/>
      <c r="H27" s="267">
        <f aca="true" t="shared" si="0" ref="H27:H28">B27*F27</f>
        <v>0</v>
      </c>
      <c r="I27" s="29"/>
      <c r="J27" s="30"/>
      <c r="K27" s="31"/>
      <c r="L27" s="31"/>
      <c r="M27" s="31"/>
    </row>
    <row r="28" spans="2:13" s="32" customFormat="1" ht="19.5" thickBot="1">
      <c r="B28" s="220"/>
      <c r="C28" s="368"/>
      <c r="D28" s="368" t="s">
        <v>10</v>
      </c>
      <c r="E28" s="369"/>
      <c r="F28" s="363">
        <f>111.58*0.99</f>
        <v>110.46419999999999</v>
      </c>
      <c r="G28" s="28"/>
      <c r="H28" s="267">
        <f t="shared" si="0"/>
        <v>0</v>
      </c>
      <c r="I28" s="29"/>
      <c r="J28" s="30"/>
      <c r="K28" s="31"/>
      <c r="L28" s="31"/>
      <c r="M28" s="31"/>
    </row>
    <row r="29" spans="2:14" s="27" customFormat="1" ht="15" customHeight="1">
      <c r="B29" s="179"/>
      <c r="C29" s="34" t="s">
        <v>11</v>
      </c>
      <c r="D29" s="34"/>
      <c r="E29" s="303"/>
      <c r="F29" s="286">
        <v>2.39</v>
      </c>
      <c r="G29" s="35"/>
      <c r="H29" s="268">
        <f aca="true" t="shared" si="1" ref="H29:H42">B29*F29</f>
        <v>0</v>
      </c>
      <c r="I29" s="25"/>
      <c r="J29" s="26"/>
      <c r="K29" s="26"/>
      <c r="L29" s="26"/>
      <c r="M29" s="26"/>
      <c r="N29" s="225"/>
    </row>
    <row r="30" spans="2:14" s="39" customFormat="1" ht="20.25" customHeight="1">
      <c r="B30" s="353"/>
      <c r="C30" s="354" t="s">
        <v>12</v>
      </c>
      <c r="D30" s="37" t="s">
        <v>97</v>
      </c>
      <c r="E30" s="304" t="s">
        <v>139</v>
      </c>
      <c r="F30" s="239">
        <v>2.39</v>
      </c>
      <c r="G30" s="38"/>
      <c r="H30" s="200">
        <f t="shared" si="1"/>
        <v>0</v>
      </c>
      <c r="I30" s="1"/>
      <c r="N30" s="27"/>
    </row>
    <row r="31" spans="2:14" s="27" customFormat="1" ht="15" customHeight="1">
      <c r="B31" s="181"/>
      <c r="C31" s="40" t="s">
        <v>174</v>
      </c>
      <c r="D31" s="40"/>
      <c r="E31" s="305"/>
      <c r="F31" s="240">
        <v>2.55</v>
      </c>
      <c r="G31" s="41"/>
      <c r="H31" s="268">
        <f t="shared" si="1"/>
        <v>0</v>
      </c>
      <c r="I31" s="25"/>
      <c r="J31" s="26"/>
      <c r="K31" s="26"/>
      <c r="L31" s="26"/>
      <c r="M31" s="26"/>
      <c r="N31" s="27" t="s">
        <v>122</v>
      </c>
    </row>
    <row r="32" spans="2:9" s="39" customFormat="1" ht="18.75" customHeight="1">
      <c r="B32" s="180"/>
      <c r="C32" s="354" t="s">
        <v>12</v>
      </c>
      <c r="D32" s="37" t="s">
        <v>102</v>
      </c>
      <c r="E32" s="304" t="s">
        <v>141</v>
      </c>
      <c r="F32" s="239">
        <v>2.55</v>
      </c>
      <c r="G32" s="38"/>
      <c r="H32" s="200">
        <f t="shared" si="1"/>
        <v>0</v>
      </c>
      <c r="I32" s="1"/>
    </row>
    <row r="33" spans="2:14" s="27" customFormat="1" ht="15" customHeight="1">
      <c r="B33" s="181"/>
      <c r="C33" s="40" t="s">
        <v>173</v>
      </c>
      <c r="D33" s="40"/>
      <c r="E33" s="305"/>
      <c r="F33" s="240">
        <v>2.55</v>
      </c>
      <c r="G33" s="41"/>
      <c r="H33" s="268">
        <f aca="true" t="shared" si="2" ref="H33:H34">B33*F33</f>
        <v>0</v>
      </c>
      <c r="I33" s="25"/>
      <c r="J33" s="26"/>
      <c r="K33" s="26"/>
      <c r="L33" s="26"/>
      <c r="M33" s="26"/>
      <c r="N33" s="27" t="s">
        <v>122</v>
      </c>
    </row>
    <row r="34" spans="2:9" s="39" customFormat="1" ht="18.75" customHeight="1">
      <c r="B34" s="180"/>
      <c r="C34" s="354" t="s">
        <v>12</v>
      </c>
      <c r="D34" s="37" t="s">
        <v>102</v>
      </c>
      <c r="E34" s="304" t="s">
        <v>141</v>
      </c>
      <c r="F34" s="239">
        <v>2.55</v>
      </c>
      <c r="G34" s="38"/>
      <c r="H34" s="200">
        <f t="shared" si="2"/>
        <v>0</v>
      </c>
      <c r="I34" s="1"/>
    </row>
    <row r="35" spans="2:13" s="27" customFormat="1" ht="15" customHeight="1">
      <c r="B35" s="181"/>
      <c r="C35" s="40" t="s">
        <v>13</v>
      </c>
      <c r="D35" s="40"/>
      <c r="E35" s="305"/>
      <c r="F35" s="240">
        <f>F36+F37</f>
        <v>7.859999999999999</v>
      </c>
      <c r="G35" s="41"/>
      <c r="H35" s="268">
        <f t="shared" si="1"/>
        <v>0</v>
      </c>
      <c r="I35" s="25"/>
      <c r="J35" s="26"/>
      <c r="K35" s="26"/>
      <c r="L35" s="26"/>
      <c r="M35" s="26"/>
    </row>
    <row r="36" spans="2:9" s="39" customFormat="1" ht="20.25" customHeight="1">
      <c r="B36" s="180"/>
      <c r="C36" s="354" t="s">
        <v>12</v>
      </c>
      <c r="D36" s="37" t="s">
        <v>154</v>
      </c>
      <c r="E36" s="304" t="s">
        <v>155</v>
      </c>
      <c r="F36" s="239">
        <v>2.09</v>
      </c>
      <c r="G36" s="38"/>
      <c r="H36" s="200">
        <f t="shared" si="1"/>
        <v>0</v>
      </c>
      <c r="I36" s="1"/>
    </row>
    <row r="37" spans="2:13" s="45" customFormat="1" ht="18" customHeight="1">
      <c r="B37" s="213"/>
      <c r="C37" s="67">
        <v>1</v>
      </c>
      <c r="D37" s="54" t="s">
        <v>86</v>
      </c>
      <c r="E37" s="310" t="s">
        <v>87</v>
      </c>
      <c r="F37" s="242">
        <v>5.77</v>
      </c>
      <c r="G37" s="51"/>
      <c r="H37" s="200">
        <f>B37*F37</f>
        <v>0</v>
      </c>
      <c r="I37" s="1"/>
      <c r="J37" s="44"/>
      <c r="K37" s="44"/>
      <c r="L37" s="44"/>
      <c r="M37" s="44"/>
    </row>
    <row r="38" spans="2:13" s="27" customFormat="1" ht="15" customHeight="1">
      <c r="B38" s="181"/>
      <c r="C38" s="40" t="s">
        <v>14</v>
      </c>
      <c r="D38" s="40"/>
      <c r="E38" s="305"/>
      <c r="F38" s="240">
        <f>F39</f>
        <v>2.39</v>
      </c>
      <c r="G38" s="41"/>
      <c r="H38" s="268">
        <f t="shared" si="1"/>
        <v>0</v>
      </c>
      <c r="I38" s="25"/>
      <c r="J38" s="26"/>
      <c r="K38" s="26"/>
      <c r="L38" s="26"/>
      <c r="M38" s="26"/>
    </row>
    <row r="39" spans="2:9" s="39" customFormat="1" ht="19.5" customHeight="1">
      <c r="B39" s="180"/>
      <c r="C39" s="354" t="s">
        <v>12</v>
      </c>
      <c r="D39" s="37" t="s">
        <v>97</v>
      </c>
      <c r="E39" s="304" t="s">
        <v>139</v>
      </c>
      <c r="F39" s="239">
        <v>2.39</v>
      </c>
      <c r="G39" s="38"/>
      <c r="H39" s="200">
        <f t="shared" si="1"/>
        <v>0</v>
      </c>
      <c r="I39" s="1"/>
    </row>
    <row r="40" spans="2:13" s="27" customFormat="1" ht="15" customHeight="1">
      <c r="B40" s="181"/>
      <c r="C40" s="40" t="s">
        <v>156</v>
      </c>
      <c r="D40" s="40"/>
      <c r="E40" s="305"/>
      <c r="F40" s="240">
        <f>F41</f>
        <v>2</v>
      </c>
      <c r="G40" s="41"/>
      <c r="H40" s="268">
        <f t="shared" si="1"/>
        <v>0</v>
      </c>
      <c r="I40" s="25"/>
      <c r="J40" s="26"/>
      <c r="K40" s="26"/>
      <c r="L40" s="26"/>
      <c r="M40" s="26"/>
    </row>
    <row r="41" spans="2:13" s="45" customFormat="1" ht="17.25" customHeight="1">
      <c r="B41" s="180"/>
      <c r="C41" s="354">
        <v>1</v>
      </c>
      <c r="D41" s="42" t="s">
        <v>15</v>
      </c>
      <c r="E41" s="306" t="s">
        <v>140</v>
      </c>
      <c r="F41" s="241">
        <v>2</v>
      </c>
      <c r="G41" s="43"/>
      <c r="H41" s="200">
        <f t="shared" si="1"/>
        <v>0</v>
      </c>
      <c r="I41" s="1"/>
      <c r="J41" s="44"/>
      <c r="K41" s="44"/>
      <c r="L41" s="44"/>
      <c r="M41" s="44"/>
    </row>
    <row r="42" spans="2:13" s="27" customFormat="1" ht="15" customHeight="1">
      <c r="B42" s="181"/>
      <c r="C42" s="40" t="s">
        <v>16</v>
      </c>
      <c r="D42" s="40"/>
      <c r="E42" s="305"/>
      <c r="F42" s="240">
        <f>(F43*2)+F44</f>
        <v>4.71</v>
      </c>
      <c r="G42" s="41"/>
      <c r="H42" s="268">
        <f t="shared" si="1"/>
        <v>0</v>
      </c>
      <c r="I42" s="25"/>
      <c r="J42" s="26"/>
      <c r="K42" s="26"/>
      <c r="L42" s="26"/>
      <c r="M42" s="26"/>
    </row>
    <row r="43" spans="2:13" s="45" customFormat="1" ht="15.75" customHeight="1">
      <c r="B43" s="180"/>
      <c r="C43" s="354" t="s">
        <v>17</v>
      </c>
      <c r="D43" s="46" t="s">
        <v>77</v>
      </c>
      <c r="E43" s="307" t="s">
        <v>117</v>
      </c>
      <c r="F43" s="241">
        <v>1.28</v>
      </c>
      <c r="G43" s="43"/>
      <c r="H43" s="200">
        <f aca="true" t="shared" si="3" ref="H43:H44">B43*F43</f>
        <v>0</v>
      </c>
      <c r="I43" s="1"/>
      <c r="J43" s="44"/>
      <c r="K43" s="44"/>
      <c r="L43" s="44"/>
      <c r="M43" s="44"/>
    </row>
    <row r="44" spans="2:13" s="45" customFormat="1" ht="19.5" customHeight="1">
      <c r="B44" s="184"/>
      <c r="C44" s="355" t="s">
        <v>12</v>
      </c>
      <c r="D44" s="49" t="s">
        <v>95</v>
      </c>
      <c r="E44" s="308" t="s">
        <v>107</v>
      </c>
      <c r="F44" s="242">
        <v>2.15</v>
      </c>
      <c r="G44" s="91"/>
      <c r="H44" s="200">
        <f t="shared" si="3"/>
        <v>0</v>
      </c>
      <c r="I44" s="1"/>
      <c r="J44" s="93"/>
      <c r="K44" s="44"/>
      <c r="L44" s="44"/>
      <c r="M44" s="44"/>
    </row>
    <row r="45" spans="2:13" s="27" customFormat="1" ht="15" customHeight="1">
      <c r="B45" s="181"/>
      <c r="C45" s="40" t="s">
        <v>153</v>
      </c>
      <c r="D45" s="40"/>
      <c r="E45" s="305"/>
      <c r="F45" s="240">
        <v>2.55</v>
      </c>
      <c r="G45" s="41"/>
      <c r="H45" s="268">
        <f>B45*F45</f>
        <v>0</v>
      </c>
      <c r="I45" s="25"/>
      <c r="J45" s="26"/>
      <c r="K45" s="26"/>
      <c r="L45" s="26"/>
      <c r="M45" s="26"/>
    </row>
    <row r="46" spans="2:9" s="39" customFormat="1" ht="21.75" customHeight="1">
      <c r="B46" s="180"/>
      <c r="C46" s="354" t="s">
        <v>12</v>
      </c>
      <c r="D46" s="37" t="s">
        <v>102</v>
      </c>
      <c r="E46" s="304" t="s">
        <v>141</v>
      </c>
      <c r="F46" s="239">
        <v>2.55</v>
      </c>
      <c r="G46" s="38"/>
      <c r="H46" s="200">
        <f>B46*F46</f>
        <v>0</v>
      </c>
      <c r="I46" s="1"/>
    </row>
    <row r="47" spans="2:13" s="27" customFormat="1" ht="15" customHeight="1">
      <c r="B47" s="181"/>
      <c r="C47" s="356" t="s">
        <v>74</v>
      </c>
      <c r="D47" s="40"/>
      <c r="E47" s="305"/>
      <c r="F47" s="240">
        <v>57.58</v>
      </c>
      <c r="G47" s="41"/>
      <c r="H47" s="268">
        <f>B47*F47</f>
        <v>0</v>
      </c>
      <c r="I47" s="50"/>
      <c r="J47" s="26"/>
      <c r="K47" s="26"/>
      <c r="L47" s="26"/>
      <c r="M47" s="26"/>
    </row>
    <row r="48" spans="2:13" s="45" customFormat="1" ht="18" customHeight="1">
      <c r="B48" s="180"/>
      <c r="C48" s="354" t="s">
        <v>24</v>
      </c>
      <c r="D48" s="42" t="s">
        <v>170</v>
      </c>
      <c r="E48" s="307" t="s">
        <v>104</v>
      </c>
      <c r="F48" s="241">
        <v>0.96</v>
      </c>
      <c r="G48" s="43"/>
      <c r="H48" s="200">
        <f aca="true" t="shared" si="4" ref="H48:H58">B48*F48</f>
        <v>0</v>
      </c>
      <c r="I48" s="1"/>
      <c r="J48" s="44"/>
      <c r="K48" s="44"/>
      <c r="L48" s="44"/>
      <c r="M48" s="44"/>
    </row>
    <row r="49" spans="2:13" s="45" customFormat="1" ht="18" customHeight="1">
      <c r="B49" s="180"/>
      <c r="C49" s="354" t="s">
        <v>24</v>
      </c>
      <c r="D49" s="46" t="s">
        <v>57</v>
      </c>
      <c r="E49" s="307" t="s">
        <v>105</v>
      </c>
      <c r="F49" s="241">
        <v>0.96</v>
      </c>
      <c r="G49" s="43"/>
      <c r="H49" s="200">
        <f t="shared" si="4"/>
        <v>0</v>
      </c>
      <c r="I49" s="1"/>
      <c r="J49" s="44"/>
      <c r="K49" s="44"/>
      <c r="L49" s="44"/>
      <c r="M49" s="44"/>
    </row>
    <row r="50" spans="2:13" s="45" customFormat="1" ht="17.25" customHeight="1">
      <c r="B50" s="180"/>
      <c r="C50" s="354" t="s">
        <v>98</v>
      </c>
      <c r="D50" s="49" t="s">
        <v>99</v>
      </c>
      <c r="E50" s="306" t="s">
        <v>117</v>
      </c>
      <c r="F50" s="241">
        <v>1.28</v>
      </c>
      <c r="G50" s="43"/>
      <c r="H50" s="200">
        <f t="shared" si="4"/>
        <v>0</v>
      </c>
      <c r="I50" s="47"/>
      <c r="J50" s="44"/>
      <c r="K50" s="44"/>
      <c r="L50" s="44"/>
      <c r="M50" s="44"/>
    </row>
    <row r="51" spans="2:13" s="45" customFormat="1" ht="18" customHeight="1">
      <c r="B51" s="180"/>
      <c r="C51" s="354" t="s">
        <v>12</v>
      </c>
      <c r="D51" s="42" t="s">
        <v>100</v>
      </c>
      <c r="E51" s="307" t="s">
        <v>106</v>
      </c>
      <c r="F51" s="239">
        <v>6</v>
      </c>
      <c r="G51" s="38"/>
      <c r="H51" s="200">
        <f t="shared" si="4"/>
        <v>0</v>
      </c>
      <c r="I51" s="1"/>
      <c r="J51" s="44"/>
      <c r="K51" s="44"/>
      <c r="L51" s="44"/>
      <c r="M51" s="44"/>
    </row>
    <row r="52" spans="2:13" s="45" customFormat="1" ht="15.75" customHeight="1">
      <c r="B52" s="180"/>
      <c r="C52" s="354" t="s">
        <v>24</v>
      </c>
      <c r="D52" s="42" t="s">
        <v>25</v>
      </c>
      <c r="E52" s="307" t="s">
        <v>142</v>
      </c>
      <c r="F52" s="239">
        <v>3.75</v>
      </c>
      <c r="G52" s="38"/>
      <c r="H52" s="200">
        <f t="shared" si="4"/>
        <v>0</v>
      </c>
      <c r="I52" s="1"/>
      <c r="J52" s="44"/>
      <c r="K52" s="44"/>
      <c r="L52" s="44"/>
      <c r="M52" s="44"/>
    </row>
    <row r="53" spans="2:13" s="45" customFormat="1" ht="15.75" customHeight="1">
      <c r="B53" s="180"/>
      <c r="C53" s="354" t="s">
        <v>12</v>
      </c>
      <c r="D53" s="49" t="s">
        <v>91</v>
      </c>
      <c r="E53" s="308" t="s">
        <v>107</v>
      </c>
      <c r="F53" s="242">
        <v>2.15</v>
      </c>
      <c r="G53" s="51"/>
      <c r="H53" s="200">
        <f t="shared" si="4"/>
        <v>0</v>
      </c>
      <c r="I53" s="1"/>
      <c r="J53" s="44"/>
      <c r="K53" s="44"/>
      <c r="L53" s="44"/>
      <c r="M53" s="44"/>
    </row>
    <row r="54" spans="2:9" s="39" customFormat="1" ht="15.75" customHeight="1">
      <c r="B54" s="180"/>
      <c r="C54" s="354" t="s">
        <v>12</v>
      </c>
      <c r="D54" s="42" t="s">
        <v>137</v>
      </c>
      <c r="E54" s="307" t="s">
        <v>143</v>
      </c>
      <c r="F54" s="241">
        <v>2.16</v>
      </c>
      <c r="G54" s="43"/>
      <c r="H54" s="200">
        <f t="shared" si="4"/>
        <v>0</v>
      </c>
      <c r="I54" s="1"/>
    </row>
    <row r="55" spans="2:9" s="39" customFormat="1" ht="16.5" customHeight="1">
      <c r="B55" s="213"/>
      <c r="C55" s="354">
        <v>1</v>
      </c>
      <c r="D55" s="42" t="s">
        <v>101</v>
      </c>
      <c r="E55" s="306" t="s">
        <v>151</v>
      </c>
      <c r="F55" s="241">
        <v>5.5</v>
      </c>
      <c r="G55" s="43"/>
      <c r="H55" s="200">
        <f t="shared" si="4"/>
        <v>0</v>
      </c>
      <c r="I55" s="1"/>
    </row>
    <row r="56" spans="2:13" s="45" customFormat="1" ht="16.5" customHeight="1">
      <c r="B56" s="213"/>
      <c r="C56" s="357">
        <v>1</v>
      </c>
      <c r="D56" s="46" t="s">
        <v>28</v>
      </c>
      <c r="E56" s="307" t="s">
        <v>29</v>
      </c>
      <c r="F56" s="241">
        <v>1.25</v>
      </c>
      <c r="G56" s="43"/>
      <c r="H56" s="200">
        <f t="shared" si="4"/>
        <v>0</v>
      </c>
      <c r="I56" s="1"/>
      <c r="J56" s="44"/>
      <c r="K56" s="44"/>
      <c r="L56" s="44"/>
      <c r="M56" s="44"/>
    </row>
    <row r="57" spans="2:13" s="45" customFormat="1" ht="18.75" customHeight="1">
      <c r="B57" s="213"/>
      <c r="C57" s="67">
        <v>1</v>
      </c>
      <c r="D57" s="52" t="s">
        <v>85</v>
      </c>
      <c r="E57" s="309" t="s">
        <v>109</v>
      </c>
      <c r="F57" s="243">
        <v>5.1</v>
      </c>
      <c r="G57" s="53"/>
      <c r="H57" s="200">
        <f t="shared" si="4"/>
        <v>0</v>
      </c>
      <c r="I57" s="1"/>
      <c r="J57" s="44"/>
      <c r="K57" s="44"/>
      <c r="L57" s="44"/>
      <c r="M57" s="44"/>
    </row>
    <row r="58" spans="2:13" s="45" customFormat="1" ht="17.25" customHeight="1">
      <c r="B58" s="213"/>
      <c r="C58" s="358">
        <v>1</v>
      </c>
      <c r="D58" s="87" t="s">
        <v>30</v>
      </c>
      <c r="E58" s="326" t="s">
        <v>110</v>
      </c>
      <c r="F58" s="347">
        <v>2.5</v>
      </c>
      <c r="G58" s="55"/>
      <c r="H58" s="200">
        <f t="shared" si="4"/>
        <v>0</v>
      </c>
      <c r="I58" s="47"/>
      <c r="J58" s="93"/>
      <c r="K58" s="44"/>
      <c r="L58" s="44"/>
      <c r="M58" s="44"/>
    </row>
    <row r="59" spans="1:9" s="39" customFormat="1" ht="15.75" customHeight="1">
      <c r="A59" s="172"/>
      <c r="B59" s="345"/>
      <c r="C59" s="349">
        <v>1</v>
      </c>
      <c r="D59" s="342" t="s">
        <v>171</v>
      </c>
      <c r="E59" s="351"/>
      <c r="F59" s="352" t="s">
        <v>55</v>
      </c>
      <c r="G59" s="346"/>
      <c r="H59" s="344" t="s">
        <v>18</v>
      </c>
      <c r="I59" s="343"/>
    </row>
    <row r="60" spans="1:9" s="39" customFormat="1" ht="15.75" customHeight="1">
      <c r="A60" s="172"/>
      <c r="B60" s="345"/>
      <c r="C60" s="349">
        <v>1</v>
      </c>
      <c r="D60" s="350" t="s">
        <v>172</v>
      </c>
      <c r="E60" s="351"/>
      <c r="F60" s="352" t="s">
        <v>55</v>
      </c>
      <c r="G60" s="346"/>
      <c r="H60" s="344" t="s">
        <v>18</v>
      </c>
      <c r="I60" s="343"/>
    </row>
    <row r="61" spans="2:9" s="39" customFormat="1" ht="19.5" customHeight="1" thickBot="1">
      <c r="B61" s="210"/>
      <c r="C61" s="348"/>
      <c r="D61" s="56" t="s">
        <v>31</v>
      </c>
      <c r="E61" s="311"/>
      <c r="F61" s="244"/>
      <c r="G61" s="57"/>
      <c r="H61" s="269">
        <f>SUM(H30,H32,H34,H36,H37,H39,H41,H43,H44,H46,H48,H49:H58)</f>
        <v>0</v>
      </c>
      <c r="I61" s="58"/>
    </row>
    <row r="62" spans="2:13" s="27" customFormat="1" ht="18.75" customHeight="1">
      <c r="B62" s="215"/>
      <c r="C62" s="59"/>
      <c r="D62" s="59" t="s">
        <v>32</v>
      </c>
      <c r="E62" s="312"/>
      <c r="F62" s="245"/>
      <c r="G62" s="60"/>
      <c r="H62" s="221"/>
      <c r="I62" s="61"/>
      <c r="J62" s="26"/>
      <c r="K62" s="26"/>
      <c r="L62" s="26"/>
      <c r="M62" s="26"/>
    </row>
    <row r="63" spans="2:8" s="39" customFormat="1" ht="15.75" customHeight="1">
      <c r="B63" s="188"/>
      <c r="C63" s="62"/>
      <c r="D63" s="52" t="s">
        <v>83</v>
      </c>
      <c r="E63" s="309" t="s">
        <v>144</v>
      </c>
      <c r="F63" s="243">
        <v>4.5</v>
      </c>
      <c r="G63" s="63"/>
      <c r="H63" s="200">
        <f aca="true" t="shared" si="5" ref="H63:H68">B63*F63</f>
        <v>0</v>
      </c>
    </row>
    <row r="64" spans="2:9" s="39" customFormat="1" ht="39" customHeight="1">
      <c r="B64" s="209"/>
      <c r="C64" s="64"/>
      <c r="D64" s="65" t="s">
        <v>132</v>
      </c>
      <c r="E64" s="313" t="s">
        <v>111</v>
      </c>
      <c r="F64" s="246">
        <v>27</v>
      </c>
      <c r="G64" s="51"/>
      <c r="H64" s="200">
        <f t="shared" si="5"/>
        <v>0</v>
      </c>
      <c r="I64" s="13"/>
    </row>
    <row r="65" spans="2:8" ht="19.5" customHeight="1">
      <c r="B65" s="189"/>
      <c r="C65" s="64"/>
      <c r="D65" s="66" t="s">
        <v>33</v>
      </c>
      <c r="E65" s="314" t="s">
        <v>34</v>
      </c>
      <c r="F65" s="242">
        <v>3.48</v>
      </c>
      <c r="G65" s="51"/>
      <c r="H65" s="200">
        <f t="shared" si="5"/>
        <v>0</v>
      </c>
    </row>
    <row r="66" spans="2:9" s="39" customFormat="1" ht="15.75" customHeight="1">
      <c r="B66" s="209"/>
      <c r="C66" s="64"/>
      <c r="D66" s="67" t="s">
        <v>35</v>
      </c>
      <c r="E66" s="315" t="s">
        <v>145</v>
      </c>
      <c r="F66" s="242">
        <v>3.5</v>
      </c>
      <c r="G66" s="51"/>
      <c r="H66" s="200">
        <f t="shared" si="5"/>
        <v>0</v>
      </c>
      <c r="I66" s="13"/>
    </row>
    <row r="67" spans="2:9" s="39" customFormat="1" ht="15.75" customHeight="1">
      <c r="B67" s="209"/>
      <c r="C67" s="64"/>
      <c r="D67" s="65" t="s">
        <v>36</v>
      </c>
      <c r="E67" s="313" t="s">
        <v>76</v>
      </c>
      <c r="F67" s="242">
        <v>9.38</v>
      </c>
      <c r="G67" s="51"/>
      <c r="H67" s="200">
        <f t="shared" si="5"/>
        <v>0</v>
      </c>
      <c r="I67" s="13"/>
    </row>
    <row r="68" spans="2:9" s="39" customFormat="1" ht="16.5" customHeight="1" thickBot="1">
      <c r="B68" s="210"/>
      <c r="C68" s="68"/>
      <c r="D68" s="69" t="s">
        <v>37</v>
      </c>
      <c r="E68" s="316" t="s">
        <v>163</v>
      </c>
      <c r="F68" s="247">
        <v>30</v>
      </c>
      <c r="G68" s="70"/>
      <c r="H68" s="200">
        <f t="shared" si="5"/>
        <v>0</v>
      </c>
      <c r="I68" s="13"/>
    </row>
    <row r="69" spans="2:13" s="73" customFormat="1" ht="23.25" customHeight="1" thickBot="1">
      <c r="B69" s="222"/>
      <c r="C69" s="223"/>
      <c r="D69" s="216" t="s">
        <v>38</v>
      </c>
      <c r="E69" s="317"/>
      <c r="F69" s="248"/>
      <c r="G69" s="234"/>
      <c r="H69" s="270">
        <f>SUM(H63:H68)+H61</f>
        <v>0</v>
      </c>
      <c r="I69" s="72"/>
      <c r="J69" s="39"/>
      <c r="K69" s="71"/>
      <c r="L69" s="238"/>
      <c r="M69" s="71"/>
    </row>
    <row r="70" spans="2:13" s="73" customFormat="1" ht="23.25" customHeight="1" thickBot="1">
      <c r="B70" s="222"/>
      <c r="C70" s="223"/>
      <c r="D70" s="136" t="s">
        <v>75</v>
      </c>
      <c r="E70" s="317"/>
      <c r="F70" s="287"/>
      <c r="G70" s="217"/>
      <c r="H70" s="134"/>
      <c r="I70" s="72"/>
      <c r="J70" s="71"/>
      <c r="K70" s="71"/>
      <c r="L70" s="71"/>
      <c r="M70" s="71"/>
    </row>
    <row r="71" spans="2:9" s="39" customFormat="1" ht="20.25" customHeight="1">
      <c r="B71" s="173"/>
      <c r="C71" s="211"/>
      <c r="D71" s="212" t="s">
        <v>133</v>
      </c>
      <c r="E71" s="318"/>
      <c r="F71" s="362">
        <f>99.96*0.99</f>
        <v>98.96039999999999</v>
      </c>
      <c r="G71" s="176"/>
      <c r="H71" s="267">
        <f aca="true" t="shared" si="6" ref="H71:H73">B71*F71</f>
        <v>0</v>
      </c>
      <c r="I71" s="1"/>
    </row>
    <row r="72" spans="2:13" s="39" customFormat="1" ht="18.75" customHeight="1">
      <c r="B72" s="233"/>
      <c r="C72" s="74"/>
      <c r="D72" s="74" t="s">
        <v>39</v>
      </c>
      <c r="E72" s="319"/>
      <c r="F72" s="363">
        <f>120.08*0.99</f>
        <v>118.8792</v>
      </c>
      <c r="G72" s="75"/>
      <c r="H72" s="267">
        <f t="shared" si="6"/>
        <v>0</v>
      </c>
      <c r="I72" s="1"/>
      <c r="J72" s="9"/>
      <c r="K72" s="9"/>
      <c r="L72" s="9"/>
      <c r="M72" s="9"/>
    </row>
    <row r="73" spans="2:13" s="39" customFormat="1" ht="19.5" customHeight="1" thickBot="1">
      <c r="B73" s="178"/>
      <c r="C73" s="76"/>
      <c r="D73" s="76" t="s">
        <v>40</v>
      </c>
      <c r="E73" s="320"/>
      <c r="F73" s="363">
        <f>147.08*0.99</f>
        <v>145.60920000000002</v>
      </c>
      <c r="G73" s="77"/>
      <c r="H73" s="267">
        <f t="shared" si="6"/>
        <v>0</v>
      </c>
      <c r="I73" s="1"/>
      <c r="J73" s="9"/>
      <c r="K73" s="9"/>
      <c r="L73" s="9"/>
      <c r="M73" s="9"/>
    </row>
    <row r="74" spans="2:13" s="27" customFormat="1" ht="15" customHeight="1">
      <c r="B74" s="179"/>
      <c r="C74" s="34" t="s">
        <v>11</v>
      </c>
      <c r="D74" s="34"/>
      <c r="E74" s="303"/>
      <c r="F74" s="286">
        <f>(F76*3)+F75</f>
        <v>10.04</v>
      </c>
      <c r="G74" s="78"/>
      <c r="H74" s="268">
        <f>B74*F74</f>
        <v>0</v>
      </c>
      <c r="I74" s="25"/>
      <c r="J74" s="26"/>
      <c r="K74" s="26"/>
      <c r="L74" s="26"/>
      <c r="M74" s="26"/>
    </row>
    <row r="75" spans="2:9" s="39" customFormat="1" ht="18.75" customHeight="1">
      <c r="B75" s="180"/>
      <c r="C75" s="36" t="s">
        <v>12</v>
      </c>
      <c r="D75" s="37" t="s">
        <v>97</v>
      </c>
      <c r="E75" s="304" t="s">
        <v>139</v>
      </c>
      <c r="F75" s="239">
        <v>2.39</v>
      </c>
      <c r="G75" s="79"/>
      <c r="H75" s="200">
        <f aca="true" t="shared" si="7" ref="H75:H76">B75*F75</f>
        <v>0</v>
      </c>
      <c r="I75" s="1"/>
    </row>
    <row r="76" spans="2:10" s="39" customFormat="1" ht="18.75" customHeight="1">
      <c r="B76" s="180"/>
      <c r="C76" s="36" t="s">
        <v>42</v>
      </c>
      <c r="D76" s="37" t="s">
        <v>102</v>
      </c>
      <c r="E76" s="304" t="s">
        <v>141</v>
      </c>
      <c r="F76" s="239">
        <v>2.55</v>
      </c>
      <c r="G76" s="79"/>
      <c r="H76" s="200">
        <f t="shared" si="7"/>
        <v>0</v>
      </c>
      <c r="I76" s="1"/>
      <c r="J76" s="48"/>
    </row>
    <row r="77" spans="2:13" s="27" customFormat="1" ht="18.75" customHeight="1">
      <c r="B77" s="181"/>
      <c r="C77" s="40" t="s">
        <v>52</v>
      </c>
      <c r="D77" s="40"/>
      <c r="E77" s="321"/>
      <c r="F77" s="240">
        <f>F78</f>
        <v>2.55</v>
      </c>
      <c r="G77" s="41"/>
      <c r="H77" s="268">
        <f>B77*F77</f>
        <v>0</v>
      </c>
      <c r="I77" s="25"/>
      <c r="J77" s="26"/>
      <c r="K77" s="26"/>
      <c r="L77" s="26"/>
      <c r="M77" s="26"/>
    </row>
    <row r="78" spans="2:13" s="85" customFormat="1" ht="18.75" customHeight="1">
      <c r="B78" s="213"/>
      <c r="C78" s="80" t="s">
        <v>12</v>
      </c>
      <c r="D78" s="81" t="s">
        <v>103</v>
      </c>
      <c r="E78" s="304" t="s">
        <v>141</v>
      </c>
      <c r="F78" s="239">
        <v>2.55</v>
      </c>
      <c r="G78" s="82"/>
      <c r="H78" s="200">
        <f>B78*F78</f>
        <v>0</v>
      </c>
      <c r="I78" s="83"/>
      <c r="J78" s="84"/>
      <c r="K78" s="84"/>
      <c r="L78" s="84"/>
      <c r="M78" s="84"/>
    </row>
    <row r="79" spans="2:13" s="27" customFormat="1" ht="18.75" customHeight="1">
      <c r="B79" s="181"/>
      <c r="C79" s="40" t="s">
        <v>175</v>
      </c>
      <c r="D79" s="40"/>
      <c r="E79" s="321"/>
      <c r="F79" s="240">
        <f>F80</f>
        <v>2.55</v>
      </c>
      <c r="G79" s="41"/>
      <c r="H79" s="268">
        <f>B79*F79</f>
        <v>0</v>
      </c>
      <c r="I79" s="25"/>
      <c r="J79" s="26"/>
      <c r="K79" s="26"/>
      <c r="L79" s="26"/>
      <c r="M79" s="26"/>
    </row>
    <row r="80" spans="2:13" s="85" customFormat="1" ht="18.75" customHeight="1">
      <c r="B80" s="213"/>
      <c r="C80" s="80" t="s">
        <v>12</v>
      </c>
      <c r="D80" s="81" t="s">
        <v>103</v>
      </c>
      <c r="E80" s="304" t="s">
        <v>141</v>
      </c>
      <c r="F80" s="239">
        <v>2.55</v>
      </c>
      <c r="G80" s="82"/>
      <c r="H80" s="200">
        <f>B80*F80</f>
        <v>0</v>
      </c>
      <c r="I80" s="83"/>
      <c r="J80" s="84"/>
      <c r="K80" s="84"/>
      <c r="L80" s="84"/>
      <c r="M80" s="84"/>
    </row>
    <row r="81" spans="2:14" s="27" customFormat="1" ht="19.5" customHeight="1">
      <c r="B81" s="181"/>
      <c r="C81" s="40" t="s">
        <v>41</v>
      </c>
      <c r="D81" s="40"/>
      <c r="E81" s="321"/>
      <c r="F81" s="240">
        <f>(F82*2)+F83</f>
        <v>11.35</v>
      </c>
      <c r="G81" s="41"/>
      <c r="H81" s="268">
        <f>B81*F81</f>
        <v>0</v>
      </c>
      <c r="I81" s="25"/>
      <c r="J81" s="26"/>
      <c r="K81" s="26"/>
      <c r="L81" s="26"/>
      <c r="M81" s="26"/>
      <c r="N81" s="225"/>
    </row>
    <row r="82" spans="2:13" s="45" customFormat="1" ht="19.5" customHeight="1">
      <c r="B82" s="180"/>
      <c r="C82" s="36" t="s">
        <v>17</v>
      </c>
      <c r="D82" s="37" t="s">
        <v>164</v>
      </c>
      <c r="E82" s="304" t="s">
        <v>146</v>
      </c>
      <c r="F82" s="239">
        <v>2.79</v>
      </c>
      <c r="G82" s="86"/>
      <c r="H82" s="200">
        <f aca="true" t="shared" si="8" ref="H82:H83">B82*F82</f>
        <v>0</v>
      </c>
      <c r="I82" s="1"/>
      <c r="J82" s="44"/>
      <c r="K82" s="44"/>
      <c r="L82" s="44"/>
      <c r="M82" s="44"/>
    </row>
    <row r="83" spans="2:10" ht="19.5" customHeight="1">
      <c r="B83" s="182"/>
      <c r="C83" s="36">
        <v>1</v>
      </c>
      <c r="D83" s="87" t="s">
        <v>86</v>
      </c>
      <c r="E83" s="322" t="s">
        <v>87</v>
      </c>
      <c r="F83" s="249">
        <v>5.77</v>
      </c>
      <c r="G83" s="79"/>
      <c r="H83" s="200">
        <f t="shared" si="8"/>
        <v>0</v>
      </c>
      <c r="I83" s="58"/>
      <c r="J83" s="88"/>
    </row>
    <row r="84" spans="2:13" s="27" customFormat="1" ht="19.5" customHeight="1">
      <c r="B84" s="181"/>
      <c r="C84" s="40" t="s">
        <v>14</v>
      </c>
      <c r="D84" s="40"/>
      <c r="E84" s="321"/>
      <c r="F84" s="240">
        <v>2.55</v>
      </c>
      <c r="G84" s="35"/>
      <c r="H84" s="268">
        <f>B84*F84</f>
        <v>0</v>
      </c>
      <c r="I84" s="25"/>
      <c r="J84" s="26"/>
      <c r="K84" s="26"/>
      <c r="L84" s="26"/>
      <c r="M84" s="26"/>
    </row>
    <row r="85" spans="2:9" s="39" customFormat="1" ht="19.5" customHeight="1">
      <c r="B85" s="180"/>
      <c r="C85" s="36" t="s">
        <v>12</v>
      </c>
      <c r="D85" s="37" t="s">
        <v>102</v>
      </c>
      <c r="E85" s="304" t="s">
        <v>141</v>
      </c>
      <c r="F85" s="239">
        <v>2.55</v>
      </c>
      <c r="G85" s="79"/>
      <c r="H85" s="200">
        <f>B85*F85</f>
        <v>0</v>
      </c>
      <c r="I85" s="1"/>
    </row>
    <row r="86" spans="2:13" s="27" customFormat="1" ht="19.5" customHeight="1">
      <c r="B86" s="181"/>
      <c r="C86" s="40" t="s">
        <v>16</v>
      </c>
      <c r="D86" s="40"/>
      <c r="E86" s="321"/>
      <c r="F86" s="240">
        <f>(F87*3)+F88</f>
        <v>5.99</v>
      </c>
      <c r="G86" s="41"/>
      <c r="H86" s="268">
        <f>B86*F86</f>
        <v>0</v>
      </c>
      <c r="I86" s="25"/>
      <c r="J86" s="26"/>
      <c r="K86" s="26"/>
      <c r="L86" s="26"/>
      <c r="M86" s="26"/>
    </row>
    <row r="87" spans="2:13" s="45" customFormat="1" ht="19.5" customHeight="1">
      <c r="B87" s="180"/>
      <c r="C87" s="36" t="s">
        <v>42</v>
      </c>
      <c r="D87" s="46" t="s">
        <v>77</v>
      </c>
      <c r="E87" s="307" t="s">
        <v>117</v>
      </c>
      <c r="F87" s="241">
        <v>1.28</v>
      </c>
      <c r="G87" s="89"/>
      <c r="H87" s="200">
        <f aca="true" t="shared" si="9" ref="H87:H88">B87*F87</f>
        <v>0</v>
      </c>
      <c r="I87" s="1"/>
      <c r="J87" s="44"/>
      <c r="K87" s="44"/>
      <c r="L87" s="44"/>
      <c r="M87" s="44"/>
    </row>
    <row r="88" spans="2:13" s="45" customFormat="1" ht="19.5" customHeight="1">
      <c r="B88" s="184"/>
      <c r="C88" s="90" t="s">
        <v>12</v>
      </c>
      <c r="D88" s="49" t="s">
        <v>95</v>
      </c>
      <c r="E88" s="308" t="s">
        <v>107</v>
      </c>
      <c r="F88" s="242">
        <v>2.15</v>
      </c>
      <c r="G88" s="91"/>
      <c r="H88" s="200">
        <f t="shared" si="9"/>
        <v>0</v>
      </c>
      <c r="I88" s="1"/>
      <c r="J88" s="93"/>
      <c r="K88" s="44"/>
      <c r="L88" s="44"/>
      <c r="M88" s="44"/>
    </row>
    <row r="89" spans="2:13" s="27" customFormat="1" ht="19.5" customHeight="1">
      <c r="B89" s="181"/>
      <c r="C89" s="40" t="s">
        <v>43</v>
      </c>
      <c r="D89" s="40"/>
      <c r="E89" s="321"/>
      <c r="F89" s="240">
        <f>F90</f>
        <v>2.55</v>
      </c>
      <c r="G89" s="41"/>
      <c r="H89" s="268">
        <f>B89*F89</f>
        <v>0</v>
      </c>
      <c r="I89" s="50"/>
      <c r="J89" s="26"/>
      <c r="K89" s="26"/>
      <c r="L89" s="26"/>
      <c r="M89" s="26"/>
    </row>
    <row r="90" spans="2:9" s="39" customFormat="1" ht="19.5" customHeight="1">
      <c r="B90" s="180"/>
      <c r="C90" s="36" t="s">
        <v>12</v>
      </c>
      <c r="D90" s="37" t="s">
        <v>102</v>
      </c>
      <c r="E90" s="304" t="s">
        <v>141</v>
      </c>
      <c r="F90" s="239">
        <v>2.55</v>
      </c>
      <c r="G90" s="79"/>
      <c r="H90" s="200">
        <f>B90*F90</f>
        <v>0</v>
      </c>
      <c r="I90" s="1"/>
    </row>
    <row r="91" spans="2:13" s="27" customFormat="1" ht="19.5" customHeight="1">
      <c r="B91" s="181"/>
      <c r="C91" s="40" t="s">
        <v>19</v>
      </c>
      <c r="D91" s="40"/>
      <c r="E91" s="321"/>
      <c r="F91" s="240">
        <f>F92</f>
        <v>2.55</v>
      </c>
      <c r="G91" s="41"/>
      <c r="H91" s="268">
        <f>B91*F91</f>
        <v>0</v>
      </c>
      <c r="I91" s="50"/>
      <c r="J91" s="26"/>
      <c r="K91" s="26"/>
      <c r="L91" s="26"/>
      <c r="M91" s="26"/>
    </row>
    <row r="92" spans="2:9" s="39" customFormat="1" ht="19.5" customHeight="1">
      <c r="B92" s="180"/>
      <c r="C92" s="36" t="s">
        <v>12</v>
      </c>
      <c r="D92" s="37" t="s">
        <v>102</v>
      </c>
      <c r="E92" s="304" t="s">
        <v>141</v>
      </c>
      <c r="F92" s="239">
        <v>2.55</v>
      </c>
      <c r="G92" s="79"/>
      <c r="H92" s="200">
        <f>B92*F92</f>
        <v>0</v>
      </c>
      <c r="I92" s="1"/>
    </row>
    <row r="93" spans="2:13" s="27" customFormat="1" ht="19.5" customHeight="1">
      <c r="B93" s="181"/>
      <c r="C93" s="231" t="s">
        <v>20</v>
      </c>
      <c r="D93" s="40"/>
      <c r="E93" s="321"/>
      <c r="F93" s="251">
        <v>120.12</v>
      </c>
      <c r="G93" s="41"/>
      <c r="H93" s="268">
        <f>B93*F93</f>
        <v>0</v>
      </c>
      <c r="I93" s="25"/>
      <c r="J93" s="26"/>
      <c r="K93" s="26"/>
      <c r="L93" s="26"/>
      <c r="M93" s="26"/>
    </row>
    <row r="94" spans="2:13" s="45" customFormat="1" ht="19.5" customHeight="1">
      <c r="B94" s="180"/>
      <c r="C94" s="36" t="s">
        <v>24</v>
      </c>
      <c r="D94" s="42" t="s">
        <v>131</v>
      </c>
      <c r="E94" s="307" t="s">
        <v>104</v>
      </c>
      <c r="F94" s="241">
        <v>0.96</v>
      </c>
      <c r="G94" s="89"/>
      <c r="H94" s="200">
        <f aca="true" t="shared" si="10" ref="H94:H105">B94*F94</f>
        <v>0</v>
      </c>
      <c r="I94" s="1"/>
      <c r="J94" s="44"/>
      <c r="K94" s="44"/>
      <c r="L94" s="44"/>
      <c r="M94" s="44"/>
    </row>
    <row r="95" spans="2:13" s="45" customFormat="1" ht="19.5" customHeight="1">
      <c r="B95" s="180"/>
      <c r="C95" s="36" t="s">
        <v>24</v>
      </c>
      <c r="D95" s="46" t="s">
        <v>21</v>
      </c>
      <c r="E95" s="307" t="s">
        <v>105</v>
      </c>
      <c r="F95" s="241">
        <v>0.96</v>
      </c>
      <c r="G95" s="89"/>
      <c r="H95" s="200">
        <f t="shared" si="10"/>
        <v>0</v>
      </c>
      <c r="I95" s="1"/>
      <c r="J95" s="44"/>
      <c r="K95" s="44"/>
      <c r="L95" s="44"/>
      <c r="M95" s="44"/>
    </row>
    <row r="96" spans="2:13" s="45" customFormat="1" ht="19.5" customHeight="1">
      <c r="B96" s="180"/>
      <c r="C96" s="36" t="s">
        <v>98</v>
      </c>
      <c r="D96" s="49" t="s">
        <v>96</v>
      </c>
      <c r="E96" s="306" t="s">
        <v>114</v>
      </c>
      <c r="F96" s="241">
        <v>1.4</v>
      </c>
      <c r="G96" s="89"/>
      <c r="H96" s="200">
        <f t="shared" si="10"/>
        <v>0</v>
      </c>
      <c r="I96" s="1"/>
      <c r="J96" s="44"/>
      <c r="K96" s="44"/>
      <c r="L96" s="44"/>
      <c r="M96" s="44"/>
    </row>
    <row r="97" spans="2:13" s="45" customFormat="1" ht="19.5" customHeight="1">
      <c r="B97" s="180"/>
      <c r="C97" s="36" t="s">
        <v>12</v>
      </c>
      <c r="D97" s="42" t="s">
        <v>90</v>
      </c>
      <c r="E97" s="307" t="s">
        <v>115</v>
      </c>
      <c r="F97" s="239">
        <v>11.48</v>
      </c>
      <c r="G97" s="79"/>
      <c r="H97" s="200">
        <f t="shared" si="10"/>
        <v>0</v>
      </c>
      <c r="I97" s="1"/>
      <c r="J97" s="44"/>
      <c r="K97" s="44"/>
      <c r="L97" s="44"/>
      <c r="M97" s="44"/>
    </row>
    <row r="98" spans="2:13" s="45" customFormat="1" ht="19.5" customHeight="1">
      <c r="B98" s="180"/>
      <c r="C98" s="36" t="s">
        <v>12</v>
      </c>
      <c r="D98" s="46" t="s">
        <v>23</v>
      </c>
      <c r="E98" s="307" t="s">
        <v>116</v>
      </c>
      <c r="F98" s="241">
        <v>9.45</v>
      </c>
      <c r="G98" s="89"/>
      <c r="H98" s="200">
        <f t="shared" si="10"/>
        <v>0</v>
      </c>
      <c r="I98" s="1"/>
      <c r="J98" s="44"/>
      <c r="K98" s="44"/>
      <c r="L98" s="44"/>
      <c r="M98" s="44"/>
    </row>
    <row r="99" spans="2:9" s="39" customFormat="1" ht="19.5" customHeight="1">
      <c r="B99" s="180"/>
      <c r="C99" s="36" t="s">
        <v>24</v>
      </c>
      <c r="D99" s="42" t="s">
        <v>138</v>
      </c>
      <c r="E99" s="307" t="s">
        <v>143</v>
      </c>
      <c r="F99" s="241">
        <v>2.16</v>
      </c>
      <c r="G99" s="89"/>
      <c r="H99" s="200">
        <f t="shared" si="10"/>
        <v>0</v>
      </c>
      <c r="I99" s="1"/>
    </row>
    <row r="100" spans="2:13" s="45" customFormat="1" ht="19.5" customHeight="1">
      <c r="B100" s="180"/>
      <c r="C100" s="36" t="s">
        <v>24</v>
      </c>
      <c r="D100" s="42" t="s">
        <v>44</v>
      </c>
      <c r="E100" s="307" t="s">
        <v>142</v>
      </c>
      <c r="F100" s="239">
        <v>3.75</v>
      </c>
      <c r="G100" s="79"/>
      <c r="H100" s="200">
        <f t="shared" si="10"/>
        <v>0</v>
      </c>
      <c r="I100" s="1"/>
      <c r="J100" s="44"/>
      <c r="K100" s="44"/>
      <c r="L100" s="44"/>
      <c r="M100" s="44"/>
    </row>
    <row r="101" spans="2:13" s="45" customFormat="1" ht="19.5" customHeight="1">
      <c r="B101" s="184"/>
      <c r="C101" s="90" t="s">
        <v>12</v>
      </c>
      <c r="D101" s="49" t="s">
        <v>95</v>
      </c>
      <c r="E101" s="308" t="s">
        <v>107</v>
      </c>
      <c r="F101" s="242">
        <v>2.15</v>
      </c>
      <c r="G101" s="91"/>
      <c r="H101" s="200">
        <f t="shared" si="10"/>
        <v>0</v>
      </c>
      <c r="I101" s="1"/>
      <c r="J101" s="44"/>
      <c r="K101" s="44"/>
      <c r="L101" s="44"/>
      <c r="M101" s="44"/>
    </row>
    <row r="102" spans="2:13" s="45" customFormat="1" ht="19.5" customHeight="1">
      <c r="B102" s="184"/>
      <c r="C102" s="90">
        <v>1</v>
      </c>
      <c r="D102" s="49" t="s">
        <v>101</v>
      </c>
      <c r="E102" s="308" t="s">
        <v>151</v>
      </c>
      <c r="F102" s="242">
        <v>5.5</v>
      </c>
      <c r="G102" s="91"/>
      <c r="H102" s="200">
        <f t="shared" si="10"/>
        <v>0</v>
      </c>
      <c r="I102" s="1"/>
      <c r="J102" s="44"/>
      <c r="K102" s="44"/>
      <c r="L102" s="44"/>
      <c r="M102" s="44"/>
    </row>
    <row r="103" spans="2:13" s="45" customFormat="1" ht="19.5" customHeight="1">
      <c r="B103" s="184"/>
      <c r="C103" s="90">
        <v>1</v>
      </c>
      <c r="D103" s="52" t="s">
        <v>85</v>
      </c>
      <c r="E103" s="309" t="s">
        <v>109</v>
      </c>
      <c r="F103" s="243">
        <v>5.1</v>
      </c>
      <c r="G103" s="92"/>
      <c r="H103" s="200">
        <f t="shared" si="10"/>
        <v>0</v>
      </c>
      <c r="I103" s="1"/>
      <c r="J103" s="44"/>
      <c r="K103" s="44"/>
      <c r="L103" s="44"/>
      <c r="M103" s="44"/>
    </row>
    <row r="104" spans="2:13" s="45" customFormat="1" ht="19.5" customHeight="1">
      <c r="B104" s="180"/>
      <c r="C104" s="36">
        <v>1</v>
      </c>
      <c r="D104" s="46" t="s">
        <v>28</v>
      </c>
      <c r="E104" s="307" t="s">
        <v>29</v>
      </c>
      <c r="F104" s="241">
        <v>1.25</v>
      </c>
      <c r="G104" s="89"/>
      <c r="H104" s="200">
        <f t="shared" si="10"/>
        <v>0</v>
      </c>
      <c r="I104" s="1"/>
      <c r="J104" s="44"/>
      <c r="K104" s="44"/>
      <c r="L104" s="44"/>
      <c r="M104" s="44"/>
    </row>
    <row r="105" spans="2:13" s="45" customFormat="1" ht="19.5" customHeight="1">
      <c r="B105" s="180"/>
      <c r="C105" s="106">
        <v>1</v>
      </c>
      <c r="D105" s="87" t="s">
        <v>30</v>
      </c>
      <c r="E105" s="307" t="s">
        <v>110</v>
      </c>
      <c r="F105" s="239">
        <v>2.5</v>
      </c>
      <c r="G105" s="86"/>
      <c r="H105" s="200">
        <f t="shared" si="10"/>
        <v>0</v>
      </c>
      <c r="I105" s="1"/>
      <c r="J105" s="93"/>
      <c r="K105" s="44"/>
      <c r="L105" s="44"/>
      <c r="M105" s="44"/>
    </row>
    <row r="106" spans="1:9" s="39" customFormat="1" ht="15.75" customHeight="1">
      <c r="A106" s="172"/>
      <c r="B106" s="345"/>
      <c r="C106" s="349">
        <v>1</v>
      </c>
      <c r="D106" s="342" t="s">
        <v>171</v>
      </c>
      <c r="E106" s="351"/>
      <c r="F106" s="352" t="s">
        <v>55</v>
      </c>
      <c r="G106" s="346"/>
      <c r="H106" s="344" t="s">
        <v>18</v>
      </c>
      <c r="I106" s="343"/>
    </row>
    <row r="107" spans="1:9" s="39" customFormat="1" ht="15.75" customHeight="1" thickBot="1">
      <c r="A107" s="172"/>
      <c r="B107" s="345"/>
      <c r="C107" s="349">
        <v>1</v>
      </c>
      <c r="D107" s="350" t="s">
        <v>172</v>
      </c>
      <c r="E107" s="351"/>
      <c r="F107" s="352" t="s">
        <v>55</v>
      </c>
      <c r="G107" s="346"/>
      <c r="H107" s="344" t="s">
        <v>18</v>
      </c>
      <c r="I107" s="343"/>
    </row>
    <row r="108" spans="2:9" s="39" customFormat="1" ht="19.5" customHeight="1" thickBot="1">
      <c r="B108" s="214"/>
      <c r="C108" s="232"/>
      <c r="D108" s="56" t="s">
        <v>46</v>
      </c>
      <c r="E108" s="323"/>
      <c r="F108" s="252"/>
      <c r="G108" s="133"/>
      <c r="H108" s="271">
        <f>SUM(H94:H105,H92,H90,H88,H87,H85,H82:H83,H80,H78,H75:H76)</f>
        <v>0</v>
      </c>
      <c r="I108" s="58"/>
    </row>
    <row r="109" spans="2:13" s="27" customFormat="1" ht="18.75" customHeight="1">
      <c r="B109" s="215"/>
      <c r="C109" s="94"/>
      <c r="D109" s="59" t="s">
        <v>32</v>
      </c>
      <c r="E109" s="324"/>
      <c r="F109" s="245"/>
      <c r="G109" s="109"/>
      <c r="H109" s="208"/>
      <c r="I109" s="25"/>
      <c r="J109" s="26"/>
      <c r="K109" s="26"/>
      <c r="L109" s="26"/>
      <c r="M109" s="26"/>
    </row>
    <row r="110" spans="2:8" s="39" customFormat="1" ht="15.75" customHeight="1">
      <c r="B110" s="188"/>
      <c r="C110" s="62"/>
      <c r="D110" s="52" t="s">
        <v>83</v>
      </c>
      <c r="E110" s="309" t="s">
        <v>144</v>
      </c>
      <c r="F110" s="243">
        <v>4.5</v>
      </c>
      <c r="G110" s="63"/>
      <c r="H110" s="200">
        <f aca="true" t="shared" si="11" ref="H110:H116">B110*F110</f>
        <v>0</v>
      </c>
    </row>
    <row r="111" spans="2:13" s="39" customFormat="1" ht="36.75" customHeight="1">
      <c r="B111" s="209"/>
      <c r="C111" s="64"/>
      <c r="D111" s="65" t="s">
        <v>132</v>
      </c>
      <c r="E111" s="313" t="s">
        <v>111</v>
      </c>
      <c r="F111" s="246">
        <v>27</v>
      </c>
      <c r="G111" s="91"/>
      <c r="H111" s="200">
        <f t="shared" si="11"/>
        <v>0</v>
      </c>
      <c r="I111" s="1"/>
      <c r="J111" s="9"/>
      <c r="K111" s="9"/>
      <c r="L111" s="9"/>
      <c r="M111" s="9"/>
    </row>
    <row r="112" spans="2:13" s="45" customFormat="1" ht="18" customHeight="1">
      <c r="B112" s="189"/>
      <c r="C112" s="64"/>
      <c r="D112" s="66" t="s">
        <v>33</v>
      </c>
      <c r="E112" s="325" t="s">
        <v>112</v>
      </c>
      <c r="F112" s="242">
        <v>3.48</v>
      </c>
      <c r="G112" s="91"/>
      <c r="H112" s="200">
        <f t="shared" si="11"/>
        <v>0</v>
      </c>
      <c r="I112" s="1"/>
      <c r="J112" s="95"/>
      <c r="K112" s="95"/>
      <c r="L112" s="95"/>
      <c r="M112" s="95"/>
    </row>
    <row r="113" spans="2:13" s="45" customFormat="1" ht="18" customHeight="1">
      <c r="B113" s="209"/>
      <c r="C113" s="64"/>
      <c r="D113" s="67" t="s">
        <v>35</v>
      </c>
      <c r="E113" s="315" t="s">
        <v>145</v>
      </c>
      <c r="F113" s="242">
        <v>3.5</v>
      </c>
      <c r="G113" s="91"/>
      <c r="H113" s="200">
        <f t="shared" si="11"/>
        <v>0</v>
      </c>
      <c r="I113" s="1"/>
      <c r="J113" s="44"/>
      <c r="K113" s="44"/>
      <c r="L113" s="44"/>
      <c r="M113" s="44"/>
    </row>
    <row r="114" spans="2:13" s="45" customFormat="1" ht="18" customHeight="1">
      <c r="B114" s="209"/>
      <c r="C114" s="64"/>
      <c r="D114" s="65" t="s">
        <v>36</v>
      </c>
      <c r="E114" s="313" t="s">
        <v>113</v>
      </c>
      <c r="F114" s="242">
        <v>9.38</v>
      </c>
      <c r="G114" s="91"/>
      <c r="H114" s="200">
        <f t="shared" si="11"/>
        <v>0</v>
      </c>
      <c r="I114" s="1"/>
      <c r="J114" s="44"/>
      <c r="K114" s="44"/>
      <c r="L114" s="44"/>
      <c r="M114" s="44"/>
    </row>
    <row r="115" spans="2:13" s="45" customFormat="1" ht="18" customHeight="1">
      <c r="B115" s="210"/>
      <c r="C115" s="64"/>
      <c r="D115" s="87" t="s">
        <v>26</v>
      </c>
      <c r="E115" s="326" t="s">
        <v>27</v>
      </c>
      <c r="F115" s="253">
        <v>2.5</v>
      </c>
      <c r="G115" s="96"/>
      <c r="H115" s="200">
        <f t="shared" si="11"/>
        <v>0</v>
      </c>
      <c r="I115" s="1"/>
      <c r="J115" s="44"/>
      <c r="K115" s="44"/>
      <c r="L115" s="44"/>
      <c r="M115" s="44"/>
    </row>
    <row r="116" spans="2:13" s="45" customFormat="1" ht="16.5" customHeight="1" thickBot="1">
      <c r="B116" s="190"/>
      <c r="C116" s="191"/>
      <c r="D116" s="192" t="s">
        <v>37</v>
      </c>
      <c r="E116" s="327" t="s">
        <v>163</v>
      </c>
      <c r="F116" s="254">
        <v>30</v>
      </c>
      <c r="G116" s="193"/>
      <c r="H116" s="200">
        <f t="shared" si="11"/>
        <v>0</v>
      </c>
      <c r="I116" s="1"/>
      <c r="J116" s="44"/>
      <c r="K116" s="44"/>
      <c r="L116" s="44"/>
      <c r="M116" s="44"/>
    </row>
    <row r="117" spans="2:13" s="45" customFormat="1" ht="21" customHeight="1" thickBot="1">
      <c r="B117" s="4"/>
      <c r="D117" s="197" t="s">
        <v>47</v>
      </c>
      <c r="E117" s="292"/>
      <c r="F117" s="255"/>
      <c r="G117" s="237"/>
      <c r="H117" s="272">
        <f>SUM(H110:H116)+H108</f>
        <v>0</v>
      </c>
      <c r="I117" s="1"/>
      <c r="J117" s="39"/>
      <c r="K117" s="44"/>
      <c r="L117" s="44"/>
      <c r="M117" s="44"/>
    </row>
    <row r="118" spans="2:13" s="45" customFormat="1" ht="21" customHeight="1" thickBot="1">
      <c r="B118" s="4"/>
      <c r="D118" s="136" t="s">
        <v>75</v>
      </c>
      <c r="E118" s="328"/>
      <c r="F118" s="288"/>
      <c r="G118" s="133"/>
      <c r="H118" s="134"/>
      <c r="I118" s="1"/>
      <c r="J118" s="44"/>
      <c r="K118" s="44"/>
      <c r="L118" s="44"/>
      <c r="M118" s="44"/>
    </row>
    <row r="119" spans="2:9" s="39" customFormat="1" ht="20.25" customHeight="1" thickBot="1">
      <c r="B119" s="173"/>
      <c r="C119" s="174"/>
      <c r="D119" s="175" t="s">
        <v>134</v>
      </c>
      <c r="E119" s="329"/>
      <c r="F119" s="360">
        <f>73.28*0.99</f>
        <v>72.5472</v>
      </c>
      <c r="G119" s="135"/>
      <c r="H119" s="267">
        <f aca="true" t="shared" si="12" ref="H119:H121">B119*F119</f>
        <v>0</v>
      </c>
      <c r="I119" s="1"/>
    </row>
    <row r="120" spans="2:13" s="39" customFormat="1" ht="18.75" customHeight="1" thickBot="1">
      <c r="B120" s="177"/>
      <c r="C120" s="98"/>
      <c r="D120" s="98" t="s">
        <v>48</v>
      </c>
      <c r="E120" s="330"/>
      <c r="F120" s="361">
        <f>107.4*0.99</f>
        <v>106.32600000000001</v>
      </c>
      <c r="G120" s="135"/>
      <c r="H120" s="267">
        <f t="shared" si="12"/>
        <v>0</v>
      </c>
      <c r="I120" s="1"/>
      <c r="J120" s="9"/>
      <c r="K120" s="9"/>
      <c r="L120" s="9"/>
      <c r="M120" s="9"/>
    </row>
    <row r="121" spans="2:13" s="39" customFormat="1" ht="19.5" customHeight="1" thickBot="1">
      <c r="B121" s="178"/>
      <c r="C121" s="99"/>
      <c r="D121" s="99" t="s">
        <v>49</v>
      </c>
      <c r="E121" s="331"/>
      <c r="F121" s="361">
        <f>134.4*0.99</f>
        <v>133.056</v>
      </c>
      <c r="G121" s="135"/>
      <c r="H121" s="267">
        <f t="shared" si="12"/>
        <v>0</v>
      </c>
      <c r="I121" s="1"/>
      <c r="J121" s="9"/>
      <c r="K121" s="9"/>
      <c r="L121" s="9"/>
      <c r="M121" s="9"/>
    </row>
    <row r="122" spans="2:13" s="27" customFormat="1" ht="19.5" customHeight="1" thickBot="1">
      <c r="B122" s="198"/>
      <c r="C122" s="100" t="s">
        <v>50</v>
      </c>
      <c r="D122" s="100"/>
      <c r="E122" s="332"/>
      <c r="F122" s="256">
        <f>F123*2</f>
        <v>4.78</v>
      </c>
      <c r="G122" s="101"/>
      <c r="H122" s="268">
        <f>B122*F122</f>
        <v>0</v>
      </c>
      <c r="I122" s="25"/>
      <c r="J122" s="26"/>
      <c r="K122" s="26"/>
      <c r="L122" s="26"/>
      <c r="M122" s="26"/>
    </row>
    <row r="123" spans="2:13" s="45" customFormat="1" ht="19.5" customHeight="1">
      <c r="B123" s="199"/>
      <c r="C123" s="102" t="s">
        <v>17</v>
      </c>
      <c r="D123" s="103" t="s">
        <v>51</v>
      </c>
      <c r="E123" s="304" t="s">
        <v>147</v>
      </c>
      <c r="F123" s="257">
        <v>2.39</v>
      </c>
      <c r="G123" s="104"/>
      <c r="H123" s="200">
        <f aca="true" t="shared" si="13" ref="H123">B123*F123</f>
        <v>0</v>
      </c>
      <c r="I123" s="1"/>
      <c r="J123" s="44"/>
      <c r="K123" s="44"/>
      <c r="L123" s="44"/>
      <c r="M123" s="44"/>
    </row>
    <row r="124" spans="2:13" s="27" customFormat="1" ht="19.5" customHeight="1">
      <c r="B124" s="181"/>
      <c r="C124" s="40" t="s">
        <v>43</v>
      </c>
      <c r="D124" s="40"/>
      <c r="E124" s="321"/>
      <c r="F124" s="240">
        <f>F125</f>
        <v>2.39</v>
      </c>
      <c r="G124" s="41"/>
      <c r="H124" s="268">
        <f>B124*F124</f>
        <v>0</v>
      </c>
      <c r="I124" s="25"/>
      <c r="J124" s="26"/>
      <c r="K124" s="26"/>
      <c r="L124" s="26"/>
      <c r="M124" s="26"/>
    </row>
    <row r="125" spans="2:13" s="45" customFormat="1" ht="19.5" customHeight="1">
      <c r="B125" s="180"/>
      <c r="C125" s="36" t="s">
        <v>12</v>
      </c>
      <c r="D125" s="37" t="s">
        <v>51</v>
      </c>
      <c r="E125" s="304" t="s">
        <v>147</v>
      </c>
      <c r="F125" s="239">
        <v>2.39</v>
      </c>
      <c r="G125" s="79"/>
      <c r="H125" s="200">
        <f aca="true" t="shared" si="14" ref="H125">B125*F125</f>
        <v>0</v>
      </c>
      <c r="I125" s="47"/>
      <c r="J125" s="44"/>
      <c r="K125" s="44"/>
      <c r="L125" s="44"/>
      <c r="M125" s="44"/>
    </row>
    <row r="126" spans="2:13" s="27" customFormat="1" ht="19.5" customHeight="1">
      <c r="B126" s="181"/>
      <c r="C126" s="40" t="s">
        <v>52</v>
      </c>
      <c r="D126" s="40"/>
      <c r="E126" s="321"/>
      <c r="F126" s="240">
        <f>SUM(F127)</f>
        <v>2.55</v>
      </c>
      <c r="G126" s="41"/>
      <c r="H126" s="268">
        <f>B126*F126</f>
        <v>0</v>
      </c>
      <c r="I126" s="25"/>
      <c r="J126" s="26"/>
      <c r="K126" s="26"/>
      <c r="L126" s="26"/>
      <c r="M126" s="226"/>
    </row>
    <row r="127" spans="2:13" s="45" customFormat="1" ht="19.5" customHeight="1">
      <c r="B127" s="180"/>
      <c r="C127" s="36" t="s">
        <v>12</v>
      </c>
      <c r="D127" s="37" t="s">
        <v>102</v>
      </c>
      <c r="E127" s="304" t="s">
        <v>141</v>
      </c>
      <c r="F127" s="239">
        <v>2.55</v>
      </c>
      <c r="G127" s="79"/>
      <c r="H127" s="200">
        <f aca="true" t="shared" si="15" ref="H127">B127*F127</f>
        <v>0</v>
      </c>
      <c r="I127" s="1"/>
      <c r="J127" s="44"/>
      <c r="K127" s="44"/>
      <c r="L127" s="44"/>
      <c r="M127" s="44"/>
    </row>
    <row r="128" spans="2:13" s="27" customFormat="1" ht="19.5" customHeight="1">
      <c r="B128" s="181"/>
      <c r="C128" s="40" t="s">
        <v>54</v>
      </c>
      <c r="D128" s="40"/>
      <c r="E128" s="321"/>
      <c r="F128" s="240">
        <f>F129</f>
        <v>2.39</v>
      </c>
      <c r="G128" s="41"/>
      <c r="H128" s="268">
        <f>B128*F128</f>
        <v>0</v>
      </c>
      <c r="I128" s="25"/>
      <c r="J128" s="26"/>
      <c r="K128" s="26"/>
      <c r="L128" s="26"/>
      <c r="M128" s="26"/>
    </row>
    <row r="129" spans="2:13" s="45" customFormat="1" ht="19.5" customHeight="1">
      <c r="B129" s="180"/>
      <c r="C129" s="36" t="s">
        <v>12</v>
      </c>
      <c r="D129" s="37" t="s">
        <v>51</v>
      </c>
      <c r="E129" s="304" t="s">
        <v>147</v>
      </c>
      <c r="F129" s="239">
        <v>2.39</v>
      </c>
      <c r="G129" s="79"/>
      <c r="H129" s="200">
        <f aca="true" t="shared" si="16" ref="H129">B129*F129</f>
        <v>0</v>
      </c>
      <c r="I129" s="47"/>
      <c r="J129" s="44"/>
      <c r="K129" s="44"/>
      <c r="L129" s="44"/>
      <c r="M129" s="44"/>
    </row>
    <row r="130" spans="2:13" s="27" customFormat="1" ht="19.5" customHeight="1">
      <c r="B130" s="181"/>
      <c r="C130" s="40" t="s">
        <v>14</v>
      </c>
      <c r="D130" s="40"/>
      <c r="E130" s="321"/>
      <c r="F130" s="240">
        <f>F131</f>
        <v>2.39</v>
      </c>
      <c r="G130" s="41"/>
      <c r="H130" s="268">
        <f>B130*F130</f>
        <v>0</v>
      </c>
      <c r="I130" s="25"/>
      <c r="J130" s="26"/>
      <c r="K130" s="26"/>
      <c r="L130" s="26"/>
      <c r="M130" s="26"/>
    </row>
    <row r="131" spans="2:13" s="45" customFormat="1" ht="19.5" customHeight="1">
      <c r="B131" s="180"/>
      <c r="C131" s="36" t="s">
        <v>12</v>
      </c>
      <c r="D131" s="37" t="s">
        <v>97</v>
      </c>
      <c r="E131" s="304" t="s">
        <v>139</v>
      </c>
      <c r="F131" s="239">
        <v>2.39</v>
      </c>
      <c r="G131" s="79"/>
      <c r="H131" s="200">
        <f aca="true" t="shared" si="17" ref="H131">B131*F131</f>
        <v>0</v>
      </c>
      <c r="I131" s="1"/>
      <c r="J131" s="44"/>
      <c r="K131" s="44"/>
      <c r="L131" s="44"/>
      <c r="M131" s="44"/>
    </row>
    <row r="132" spans="2:13" s="45" customFormat="1" ht="19.5" customHeight="1">
      <c r="B132" s="201"/>
      <c r="C132" s="36">
        <v>1</v>
      </c>
      <c r="D132" s="37" t="s">
        <v>89</v>
      </c>
      <c r="E132" s="304"/>
      <c r="F132" s="258" t="s">
        <v>55</v>
      </c>
      <c r="G132" s="79"/>
      <c r="H132" s="202" t="s">
        <v>18</v>
      </c>
      <c r="I132" s="1"/>
      <c r="J132" s="44"/>
      <c r="K132" s="44"/>
      <c r="L132" s="44"/>
      <c r="M132" s="44"/>
    </row>
    <row r="133" spans="2:13" s="27" customFormat="1" ht="19.5" customHeight="1">
      <c r="B133" s="181"/>
      <c r="C133" s="40" t="s">
        <v>19</v>
      </c>
      <c r="D133" s="40"/>
      <c r="E133" s="321"/>
      <c r="F133" s="240">
        <f>F134</f>
        <v>6.75</v>
      </c>
      <c r="G133" s="41"/>
      <c r="H133" s="268">
        <f>B133*F133</f>
        <v>0</v>
      </c>
      <c r="I133" s="25"/>
      <c r="J133" s="26"/>
      <c r="K133" s="26"/>
      <c r="L133" s="26"/>
      <c r="M133" s="26"/>
    </row>
    <row r="134" spans="2:13" s="45" customFormat="1" ht="19.5" customHeight="1">
      <c r="B134" s="180"/>
      <c r="C134" s="36" t="s">
        <v>12</v>
      </c>
      <c r="D134" s="105" t="s">
        <v>88</v>
      </c>
      <c r="E134" s="307" t="s">
        <v>136</v>
      </c>
      <c r="F134" s="239">
        <v>6.75</v>
      </c>
      <c r="G134" s="79"/>
      <c r="H134" s="200">
        <f aca="true" t="shared" si="18" ref="H134">B134*F134</f>
        <v>0</v>
      </c>
      <c r="I134" s="1"/>
      <c r="J134" s="44"/>
      <c r="K134" s="44"/>
      <c r="L134" s="44"/>
      <c r="M134" s="44"/>
    </row>
    <row r="135" spans="2:13" s="27" customFormat="1" ht="19.5" customHeight="1">
      <c r="B135" s="181"/>
      <c r="C135" s="40" t="s">
        <v>41</v>
      </c>
      <c r="D135" s="40"/>
      <c r="E135" s="321"/>
      <c r="F135" s="240">
        <f>F136+F137</f>
        <v>10.969999999999999</v>
      </c>
      <c r="G135" s="41"/>
      <c r="H135" s="268">
        <f>B135*F135</f>
        <v>0</v>
      </c>
      <c r="I135" s="25"/>
      <c r="J135" s="26"/>
      <c r="K135" s="26"/>
      <c r="L135" s="26"/>
      <c r="M135" s="26"/>
    </row>
    <row r="136" spans="2:13" s="45" customFormat="1" ht="19.5" customHeight="1">
      <c r="B136" s="180"/>
      <c r="C136" s="36" t="s">
        <v>12</v>
      </c>
      <c r="D136" s="42" t="s">
        <v>158</v>
      </c>
      <c r="E136" s="304" t="s">
        <v>148</v>
      </c>
      <c r="F136" s="239">
        <v>5.2</v>
      </c>
      <c r="G136" s="79"/>
      <c r="H136" s="200">
        <f aca="true" t="shared" si="19" ref="H136:H137">B136*F136</f>
        <v>0</v>
      </c>
      <c r="I136" s="1"/>
      <c r="J136" s="93"/>
      <c r="K136" s="44"/>
      <c r="L136" s="44"/>
      <c r="M136" s="44"/>
    </row>
    <row r="137" spans="2:13" s="45" customFormat="1" ht="19.5" customHeight="1">
      <c r="B137" s="180"/>
      <c r="C137" s="36">
        <v>1</v>
      </c>
      <c r="D137" s="54" t="s">
        <v>86</v>
      </c>
      <c r="E137" s="310" t="s">
        <v>87</v>
      </c>
      <c r="F137" s="242">
        <v>5.77</v>
      </c>
      <c r="G137" s="91"/>
      <c r="H137" s="200">
        <f t="shared" si="19"/>
        <v>0</v>
      </c>
      <c r="I137" s="47"/>
      <c r="J137" s="44"/>
      <c r="K137" s="44"/>
      <c r="L137" s="44"/>
      <c r="M137" s="44"/>
    </row>
    <row r="138" spans="2:13" s="45" customFormat="1" ht="19.5" customHeight="1">
      <c r="B138" s="203"/>
      <c r="C138" s="36">
        <v>1</v>
      </c>
      <c r="D138" s="42" t="s">
        <v>81</v>
      </c>
      <c r="E138" s="307"/>
      <c r="F138" s="259"/>
      <c r="G138" s="79"/>
      <c r="H138" s="204" t="s">
        <v>121</v>
      </c>
      <c r="I138" s="47"/>
      <c r="J138" s="93"/>
      <c r="K138" s="44"/>
      <c r="L138" s="44"/>
      <c r="M138" s="44"/>
    </row>
    <row r="139" spans="2:13" s="27" customFormat="1" ht="19.5" customHeight="1">
      <c r="B139" s="181"/>
      <c r="C139" s="40" t="s">
        <v>56</v>
      </c>
      <c r="D139" s="40"/>
      <c r="E139" s="321"/>
      <c r="F139" s="240">
        <v>4.56</v>
      </c>
      <c r="G139" s="41"/>
      <c r="H139" s="268">
        <f>B139*F139</f>
        <v>0</v>
      </c>
      <c r="I139" s="25"/>
      <c r="J139" s="26"/>
      <c r="K139" s="26"/>
      <c r="L139" s="26"/>
      <c r="M139" s="26"/>
    </row>
    <row r="140" spans="2:13" s="45" customFormat="1" ht="19.5" customHeight="1">
      <c r="B140" s="180"/>
      <c r="C140" s="36" t="s">
        <v>17</v>
      </c>
      <c r="D140" s="46" t="s">
        <v>78</v>
      </c>
      <c r="E140" s="304" t="s">
        <v>117</v>
      </c>
      <c r="F140" s="241">
        <v>1.28</v>
      </c>
      <c r="G140" s="89"/>
      <c r="H140" s="200">
        <f aca="true" t="shared" si="20" ref="H140:H142">B140*F140</f>
        <v>0</v>
      </c>
      <c r="I140" s="1"/>
      <c r="J140" s="44"/>
      <c r="K140" s="44"/>
      <c r="L140" s="44"/>
      <c r="M140" s="44"/>
    </row>
    <row r="141" spans="2:9" s="39" customFormat="1" ht="19.5" customHeight="1">
      <c r="B141" s="180"/>
      <c r="C141" s="36" t="s">
        <v>12</v>
      </c>
      <c r="D141" s="46" t="s">
        <v>94</v>
      </c>
      <c r="E141" s="333" t="s">
        <v>149</v>
      </c>
      <c r="F141" s="241">
        <v>1.38</v>
      </c>
      <c r="G141" s="89"/>
      <c r="H141" s="200">
        <f t="shared" si="20"/>
        <v>0</v>
      </c>
      <c r="I141" s="47"/>
    </row>
    <row r="142" spans="2:10" s="39" customFormat="1" ht="19.5" customHeight="1">
      <c r="B142" s="180"/>
      <c r="C142" s="36" t="s">
        <v>12</v>
      </c>
      <c r="D142" s="46" t="s">
        <v>93</v>
      </c>
      <c r="E142" s="333" t="s">
        <v>119</v>
      </c>
      <c r="F142" s="250">
        <v>2</v>
      </c>
      <c r="G142" s="89"/>
      <c r="H142" s="200">
        <f t="shared" si="20"/>
        <v>0</v>
      </c>
      <c r="I142" s="47"/>
      <c r="J142" s="48"/>
    </row>
    <row r="143" spans="2:13" s="27" customFormat="1" ht="19.5" customHeight="1">
      <c r="B143" s="181"/>
      <c r="C143" s="40" t="s">
        <v>20</v>
      </c>
      <c r="D143" s="40"/>
      <c r="E143" s="321"/>
      <c r="F143" s="240">
        <v>61.38</v>
      </c>
      <c r="G143" s="41"/>
      <c r="H143" s="268">
        <f>B143*F143</f>
        <v>0</v>
      </c>
      <c r="I143" s="25"/>
      <c r="J143" s="26"/>
      <c r="K143" s="26"/>
      <c r="L143" s="26"/>
      <c r="M143" s="26"/>
    </row>
    <row r="144" spans="2:13" s="39" customFormat="1" ht="19.5" customHeight="1">
      <c r="B144" s="180"/>
      <c r="C144" s="36" t="s">
        <v>24</v>
      </c>
      <c r="D144" s="42" t="s">
        <v>180</v>
      </c>
      <c r="E144" s="307" t="s">
        <v>118</v>
      </c>
      <c r="F144" s="239">
        <v>0.96</v>
      </c>
      <c r="G144" s="79"/>
      <c r="H144" s="200">
        <f aca="true" t="shared" si="21" ref="H144:H156">B144*F144</f>
        <v>0</v>
      </c>
      <c r="I144" s="1"/>
      <c r="J144" s="9"/>
      <c r="K144" s="9"/>
      <c r="L144" s="9"/>
      <c r="M144" s="9"/>
    </row>
    <row r="145" spans="2:13" s="45" customFormat="1" ht="19.5" customHeight="1">
      <c r="B145" s="180"/>
      <c r="C145" s="36" t="s">
        <v>24</v>
      </c>
      <c r="D145" s="46" t="s">
        <v>57</v>
      </c>
      <c r="E145" s="307" t="s">
        <v>105</v>
      </c>
      <c r="F145" s="239">
        <v>0.96</v>
      </c>
      <c r="G145" s="79"/>
      <c r="H145" s="200">
        <f t="shared" si="21"/>
        <v>0</v>
      </c>
      <c r="I145" s="1"/>
      <c r="J145" s="44"/>
      <c r="K145" s="44"/>
      <c r="L145" s="44"/>
      <c r="M145" s="44"/>
    </row>
    <row r="146" spans="2:13" s="45" customFormat="1" ht="19.5" customHeight="1">
      <c r="B146" s="180"/>
      <c r="C146" s="36" t="s">
        <v>24</v>
      </c>
      <c r="D146" s="46" t="s">
        <v>79</v>
      </c>
      <c r="E146" s="307" t="s">
        <v>114</v>
      </c>
      <c r="F146" s="241">
        <v>1.4</v>
      </c>
      <c r="G146" s="89"/>
      <c r="H146" s="200">
        <f t="shared" si="21"/>
        <v>0</v>
      </c>
      <c r="I146" s="1"/>
      <c r="J146" s="44"/>
      <c r="K146" s="44"/>
      <c r="L146" s="44"/>
      <c r="M146" s="44"/>
    </row>
    <row r="147" spans="2:13" s="45" customFormat="1" ht="19.5" customHeight="1">
      <c r="B147" s="180"/>
      <c r="C147" s="36" t="s">
        <v>42</v>
      </c>
      <c r="D147" s="42" t="s">
        <v>58</v>
      </c>
      <c r="E147" s="307" t="s">
        <v>108</v>
      </c>
      <c r="F147" s="241">
        <v>2.16</v>
      </c>
      <c r="G147" s="89"/>
      <c r="H147" s="200">
        <f t="shared" si="21"/>
        <v>0</v>
      </c>
      <c r="I147" s="1"/>
      <c r="J147" s="44"/>
      <c r="K147" s="44"/>
      <c r="L147" s="44"/>
      <c r="M147" s="44"/>
    </row>
    <row r="148" spans="2:13" s="45" customFormat="1" ht="19.5" customHeight="1">
      <c r="B148" s="180"/>
      <c r="C148" s="36" t="s">
        <v>12</v>
      </c>
      <c r="D148" s="42" t="s">
        <v>90</v>
      </c>
      <c r="E148" s="307" t="s">
        <v>115</v>
      </c>
      <c r="F148" s="239">
        <v>11.48</v>
      </c>
      <c r="G148" s="79"/>
      <c r="H148" s="200">
        <f t="shared" si="21"/>
        <v>0</v>
      </c>
      <c r="I148" s="1"/>
      <c r="J148" s="44"/>
      <c r="K148" s="44"/>
      <c r="L148" s="44"/>
      <c r="M148" s="44"/>
    </row>
    <row r="149" spans="2:13" s="45" customFormat="1" ht="19.5" customHeight="1">
      <c r="B149" s="184"/>
      <c r="C149" s="90" t="s">
        <v>12</v>
      </c>
      <c r="D149" s="49" t="s">
        <v>91</v>
      </c>
      <c r="E149" s="308" t="s">
        <v>107</v>
      </c>
      <c r="F149" s="242">
        <v>2.15</v>
      </c>
      <c r="G149" s="91"/>
      <c r="H149" s="200">
        <f t="shared" si="21"/>
        <v>0</v>
      </c>
      <c r="I149" s="1"/>
      <c r="J149" s="44"/>
      <c r="K149" s="44"/>
      <c r="L149" s="44"/>
      <c r="M149" s="44"/>
    </row>
    <row r="150" spans="2:13" s="45" customFormat="1" ht="19.5" customHeight="1">
      <c r="B150" s="180"/>
      <c r="C150" s="36" t="s">
        <v>17</v>
      </c>
      <c r="D150" s="42" t="s">
        <v>59</v>
      </c>
      <c r="E150" s="307" t="s">
        <v>142</v>
      </c>
      <c r="F150" s="239">
        <v>3.75</v>
      </c>
      <c r="G150" s="79"/>
      <c r="H150" s="200">
        <f t="shared" si="21"/>
        <v>0</v>
      </c>
      <c r="I150" s="1"/>
      <c r="J150" s="44"/>
      <c r="K150" s="44"/>
      <c r="L150" s="44"/>
      <c r="M150" s="44"/>
    </row>
    <row r="151" spans="2:13" s="45" customFormat="1" ht="19.5" customHeight="1">
      <c r="B151" s="180"/>
      <c r="C151" s="36">
        <v>2</v>
      </c>
      <c r="D151" s="42" t="s">
        <v>45</v>
      </c>
      <c r="E151" s="306" t="s">
        <v>140</v>
      </c>
      <c r="F151" s="259">
        <v>2</v>
      </c>
      <c r="G151" s="79"/>
      <c r="H151" s="200">
        <f t="shared" si="21"/>
        <v>0</v>
      </c>
      <c r="I151" s="1"/>
      <c r="J151" s="44"/>
      <c r="K151" s="44"/>
      <c r="L151" s="44"/>
      <c r="M151" s="44"/>
    </row>
    <row r="152" spans="2:13" s="45" customFormat="1" ht="19.5" customHeight="1">
      <c r="B152" s="184"/>
      <c r="C152" s="90">
        <v>1</v>
      </c>
      <c r="D152" s="49" t="s">
        <v>101</v>
      </c>
      <c r="E152" s="308" t="s">
        <v>151</v>
      </c>
      <c r="F152" s="242">
        <v>5.5</v>
      </c>
      <c r="G152" s="91"/>
      <c r="H152" s="200">
        <f t="shared" si="21"/>
        <v>0</v>
      </c>
      <c r="I152" s="1"/>
      <c r="J152" s="44"/>
      <c r="K152" s="44"/>
      <c r="L152" s="44"/>
      <c r="M152" s="44"/>
    </row>
    <row r="153" spans="2:9" s="39" customFormat="1" ht="19.5" customHeight="1">
      <c r="B153" s="180"/>
      <c r="C153" s="36">
        <v>1</v>
      </c>
      <c r="D153" s="42" t="s">
        <v>176</v>
      </c>
      <c r="E153" s="334" t="s">
        <v>157</v>
      </c>
      <c r="F153" s="241">
        <v>10</v>
      </c>
      <c r="G153" s="89"/>
      <c r="H153" s="200">
        <f t="shared" si="21"/>
        <v>0</v>
      </c>
      <c r="I153" s="1"/>
    </row>
    <row r="154" spans="2:13" s="45" customFormat="1" ht="19.5" customHeight="1">
      <c r="B154" s="180"/>
      <c r="C154" s="36">
        <v>1</v>
      </c>
      <c r="D154" s="42" t="s">
        <v>60</v>
      </c>
      <c r="E154" s="307" t="s">
        <v>110</v>
      </c>
      <c r="F154" s="239">
        <v>2.5</v>
      </c>
      <c r="G154" s="79"/>
      <c r="H154" s="200">
        <f t="shared" si="21"/>
        <v>0</v>
      </c>
      <c r="I154" s="1"/>
      <c r="J154" s="44"/>
      <c r="K154" s="44"/>
      <c r="L154" s="44"/>
      <c r="M154" s="44"/>
    </row>
    <row r="155" spans="2:13" s="45" customFormat="1" ht="19.5" customHeight="1">
      <c r="B155" s="180"/>
      <c r="C155" s="36">
        <v>1</v>
      </c>
      <c r="D155" s="52" t="s">
        <v>85</v>
      </c>
      <c r="E155" s="309" t="s">
        <v>109</v>
      </c>
      <c r="F155" s="243">
        <v>5.1</v>
      </c>
      <c r="G155" s="92"/>
      <c r="H155" s="200">
        <f t="shared" si="21"/>
        <v>0</v>
      </c>
      <c r="I155" s="1"/>
      <c r="J155" s="44"/>
      <c r="K155" s="44"/>
      <c r="L155" s="44"/>
      <c r="M155" s="44"/>
    </row>
    <row r="156" spans="2:13" s="45" customFormat="1" ht="19.5" customHeight="1" thickBot="1">
      <c r="B156" s="205"/>
      <c r="C156" s="106">
        <v>1</v>
      </c>
      <c r="D156" s="87" t="s">
        <v>61</v>
      </c>
      <c r="E156" s="326" t="s">
        <v>29</v>
      </c>
      <c r="F156" s="260">
        <v>1.25</v>
      </c>
      <c r="G156" s="96"/>
      <c r="H156" s="200">
        <f t="shared" si="21"/>
        <v>0</v>
      </c>
      <c r="I156" s="47"/>
      <c r="J156" s="93"/>
      <c r="K156" s="44"/>
      <c r="L156" s="44"/>
      <c r="M156" s="44"/>
    </row>
    <row r="157" spans="2:13" s="45" customFormat="1" ht="19.5" customHeight="1" thickBot="1">
      <c r="B157" s="206"/>
      <c r="C157" s="107"/>
      <c r="D157" s="108" t="s">
        <v>62</v>
      </c>
      <c r="E157" s="335"/>
      <c r="F157" s="261"/>
      <c r="G157" s="97"/>
      <c r="H157" s="273">
        <f>SUM(H119:H156)</f>
        <v>0</v>
      </c>
      <c r="I157" s="47"/>
      <c r="J157" s="95"/>
      <c r="K157" s="95"/>
      <c r="L157" s="95"/>
      <c r="M157" s="95"/>
    </row>
    <row r="158" spans="2:13" s="111" customFormat="1" ht="18.75" customHeight="1">
      <c r="B158" s="207"/>
      <c r="C158" s="94"/>
      <c r="D158" s="94" t="s">
        <v>32</v>
      </c>
      <c r="E158" s="324"/>
      <c r="F158" s="245"/>
      <c r="G158" s="109"/>
      <c r="H158" s="208"/>
      <c r="I158" s="25"/>
      <c r="J158" s="110"/>
      <c r="K158" s="110"/>
      <c r="L158" s="110"/>
      <c r="M158" s="110"/>
    </row>
    <row r="159" spans="2:8" s="39" customFormat="1" ht="15.75" customHeight="1">
      <c r="B159" s="188"/>
      <c r="C159" s="62"/>
      <c r="D159" s="52" t="s">
        <v>83</v>
      </c>
      <c r="E159" s="309" t="s">
        <v>144</v>
      </c>
      <c r="F159" s="243">
        <v>4.5</v>
      </c>
      <c r="G159" s="63"/>
      <c r="H159" s="200">
        <f aca="true" t="shared" si="22" ref="H159:H165">B159*F159</f>
        <v>0</v>
      </c>
    </row>
    <row r="160" spans="2:13" s="45" customFormat="1" ht="38.25" customHeight="1">
      <c r="B160" s="209"/>
      <c r="C160" s="64"/>
      <c r="D160" s="65" t="s">
        <v>132</v>
      </c>
      <c r="E160" s="313" t="s">
        <v>111</v>
      </c>
      <c r="F160" s="246">
        <v>27</v>
      </c>
      <c r="G160" s="91"/>
      <c r="H160" s="200">
        <f t="shared" si="22"/>
        <v>0</v>
      </c>
      <c r="I160" s="1"/>
      <c r="J160" s="44"/>
      <c r="K160" s="44"/>
      <c r="L160" s="44"/>
      <c r="M160" s="44"/>
    </row>
    <row r="161" spans="2:13" s="45" customFormat="1" ht="18.75" customHeight="1">
      <c r="B161" s="189"/>
      <c r="C161" s="64"/>
      <c r="D161" s="66" t="s">
        <v>33</v>
      </c>
      <c r="E161" s="325" t="s">
        <v>34</v>
      </c>
      <c r="F161" s="242">
        <v>3.48</v>
      </c>
      <c r="G161" s="91"/>
      <c r="H161" s="200">
        <f t="shared" si="22"/>
        <v>0</v>
      </c>
      <c r="I161" s="1"/>
      <c r="J161" s="44"/>
      <c r="K161" s="44"/>
      <c r="L161" s="44"/>
      <c r="M161" s="44"/>
    </row>
    <row r="162" spans="2:13" s="45" customFormat="1" ht="18.75" customHeight="1">
      <c r="B162" s="209"/>
      <c r="C162" s="64"/>
      <c r="D162" s="67" t="s">
        <v>35</v>
      </c>
      <c r="E162" s="315" t="s">
        <v>145</v>
      </c>
      <c r="F162" s="242">
        <v>3.5</v>
      </c>
      <c r="G162" s="91"/>
      <c r="H162" s="200">
        <f t="shared" si="22"/>
        <v>0</v>
      </c>
      <c r="I162" s="1"/>
      <c r="J162" s="44"/>
      <c r="K162" s="44"/>
      <c r="L162" s="44"/>
      <c r="M162" s="44"/>
    </row>
    <row r="163" spans="2:13" s="45" customFormat="1" ht="18.75" customHeight="1">
      <c r="B163" s="209"/>
      <c r="C163" s="64"/>
      <c r="D163" s="65" t="s">
        <v>36</v>
      </c>
      <c r="E163" s="313" t="s">
        <v>76</v>
      </c>
      <c r="F163" s="242">
        <v>9.38</v>
      </c>
      <c r="G163" s="91"/>
      <c r="H163" s="200">
        <f t="shared" si="22"/>
        <v>0</v>
      </c>
      <c r="I163" s="1"/>
      <c r="J163" s="44"/>
      <c r="K163" s="44"/>
      <c r="L163" s="44"/>
      <c r="M163" s="44"/>
    </row>
    <row r="164" spans="2:13" s="45" customFormat="1" ht="18.75" customHeight="1">
      <c r="B164" s="210"/>
      <c r="C164" s="359"/>
      <c r="D164" s="87" t="s">
        <v>26</v>
      </c>
      <c r="E164" s="326" t="s">
        <v>27</v>
      </c>
      <c r="F164" s="253">
        <v>2.5</v>
      </c>
      <c r="G164" s="96"/>
      <c r="H164" s="200">
        <f t="shared" si="22"/>
        <v>0</v>
      </c>
      <c r="I164" s="1"/>
      <c r="J164" s="44"/>
      <c r="K164" s="44"/>
      <c r="L164" s="44"/>
      <c r="M164" s="44"/>
    </row>
    <row r="165" spans="2:13" s="45" customFormat="1" ht="16.5" customHeight="1" thickBot="1">
      <c r="B165" s="190"/>
      <c r="C165" s="191"/>
      <c r="D165" s="192" t="s">
        <v>37</v>
      </c>
      <c r="E165" s="327" t="s">
        <v>163</v>
      </c>
      <c r="F165" s="254">
        <v>30</v>
      </c>
      <c r="G165" s="193"/>
      <c r="H165" s="200">
        <f t="shared" si="22"/>
        <v>0</v>
      </c>
      <c r="I165" s="1"/>
      <c r="J165" s="44"/>
      <c r="K165" s="44"/>
      <c r="L165" s="44"/>
      <c r="M165" s="44"/>
    </row>
    <row r="166" spans="2:13" s="45" customFormat="1" ht="21" customHeight="1" thickBot="1">
      <c r="B166" s="4"/>
      <c r="C166" s="113"/>
      <c r="D166" s="197" t="s">
        <v>63</v>
      </c>
      <c r="E166" s="292"/>
      <c r="F166" s="255"/>
      <c r="G166" s="237"/>
      <c r="H166" s="272">
        <f>SUM(+H164+H163+H162+H161+H160+H159+H156+H155+H154+H153+H152+H151+H150+H149+H148+H147+H146+H145+H144+H142+H141+H140+H137+H136+H134+H131+H129+H127+H125+H123)</f>
        <v>0</v>
      </c>
      <c r="I166" s="1"/>
      <c r="J166" s="39"/>
      <c r="K166" s="44"/>
      <c r="L166" s="44"/>
      <c r="M166" s="44"/>
    </row>
    <row r="167" spans="2:13" s="45" customFormat="1" ht="21" customHeight="1" thickBot="1">
      <c r="B167" s="4"/>
      <c r="C167" s="114"/>
      <c r="D167" s="136" t="s">
        <v>75</v>
      </c>
      <c r="E167" s="328"/>
      <c r="F167" s="288"/>
      <c r="G167" s="133"/>
      <c r="H167" s="134"/>
      <c r="I167" s="1"/>
      <c r="J167" s="44"/>
      <c r="K167" s="44"/>
      <c r="L167" s="44"/>
      <c r="M167" s="44"/>
    </row>
    <row r="168" spans="2:9" s="39" customFormat="1" ht="20.25" customHeight="1">
      <c r="B168" s="173"/>
      <c r="C168" s="372"/>
      <c r="D168" s="373" t="s">
        <v>177</v>
      </c>
      <c r="E168" s="372"/>
      <c r="F168" s="362">
        <f>82.62*0.99</f>
        <v>81.7938</v>
      </c>
      <c r="G168" s="176"/>
      <c r="H168" s="267">
        <f aca="true" t="shared" si="23" ref="H168:H170">B168*F168</f>
        <v>0</v>
      </c>
      <c r="I168" s="1"/>
    </row>
    <row r="169" spans="2:13" s="39" customFormat="1" ht="18.75" customHeight="1">
      <c r="B169" s="177"/>
      <c r="C169" s="374"/>
      <c r="D169" s="374" t="s">
        <v>64</v>
      </c>
      <c r="E169" s="374"/>
      <c r="F169" s="363">
        <f>113.42*0.99</f>
        <v>112.2858</v>
      </c>
      <c r="G169" s="75"/>
      <c r="H169" s="267">
        <f t="shared" si="23"/>
        <v>0</v>
      </c>
      <c r="I169" s="1"/>
      <c r="J169" s="9"/>
      <c r="K169" s="9"/>
      <c r="L169" s="9"/>
      <c r="M169" s="9"/>
    </row>
    <row r="170" spans="2:13" s="39" customFormat="1" ht="19.5" customHeight="1" thickBot="1">
      <c r="B170" s="178"/>
      <c r="C170" s="375"/>
      <c r="D170" s="375" t="s">
        <v>65</v>
      </c>
      <c r="E170" s="375"/>
      <c r="F170" s="363">
        <f>140.42*0.99</f>
        <v>139.01579999999998</v>
      </c>
      <c r="G170" s="75"/>
      <c r="H170" s="267">
        <f t="shared" si="23"/>
        <v>0</v>
      </c>
      <c r="I170" s="1"/>
      <c r="J170" s="9"/>
      <c r="K170" s="9"/>
      <c r="L170" s="9"/>
      <c r="M170" s="9"/>
    </row>
    <row r="171" spans="2:13" s="39" customFormat="1" ht="16.5" customHeight="1">
      <c r="B171" s="179"/>
      <c r="C171" s="34" t="s">
        <v>50</v>
      </c>
      <c r="D171" s="34"/>
      <c r="E171" s="336"/>
      <c r="F171" s="262">
        <f>F172*2</f>
        <v>4.78</v>
      </c>
      <c r="G171" s="115"/>
      <c r="H171" s="268">
        <f>B171*F171</f>
        <v>0</v>
      </c>
      <c r="I171" s="1"/>
      <c r="J171" s="9"/>
      <c r="K171" s="9"/>
      <c r="L171" s="9"/>
      <c r="M171" s="9"/>
    </row>
    <row r="172" spans="2:13" s="45" customFormat="1" ht="16.5" customHeight="1">
      <c r="B172" s="180"/>
      <c r="C172" s="36" t="s">
        <v>17</v>
      </c>
      <c r="D172" s="37" t="s">
        <v>51</v>
      </c>
      <c r="E172" s="304" t="s">
        <v>147</v>
      </c>
      <c r="F172" s="239">
        <v>2.39</v>
      </c>
      <c r="G172" s="116"/>
      <c r="H172" s="200">
        <f aca="true" t="shared" si="24" ref="H172">B172*F172</f>
        <v>0</v>
      </c>
      <c r="I172" s="1"/>
      <c r="J172" s="44"/>
      <c r="K172" s="44"/>
      <c r="L172" s="44"/>
      <c r="M172" s="44"/>
    </row>
    <row r="173" spans="2:13" s="39" customFormat="1" ht="16.5" customHeight="1">
      <c r="B173" s="181"/>
      <c r="C173" s="40" t="s">
        <v>43</v>
      </c>
      <c r="D173" s="40"/>
      <c r="E173" s="337"/>
      <c r="F173" s="263">
        <f>F174</f>
        <v>2.39</v>
      </c>
      <c r="G173" s="117"/>
      <c r="H173" s="268">
        <f>B173*F173</f>
        <v>0</v>
      </c>
      <c r="I173" s="1"/>
      <c r="J173" s="9"/>
      <c r="K173" s="9"/>
      <c r="L173" s="9"/>
      <c r="M173" s="9"/>
    </row>
    <row r="174" spans="2:13" s="45" customFormat="1" ht="16.5" customHeight="1">
      <c r="B174" s="180"/>
      <c r="C174" s="36" t="s">
        <v>12</v>
      </c>
      <c r="D174" s="37" t="s">
        <v>51</v>
      </c>
      <c r="E174" s="304" t="s">
        <v>147</v>
      </c>
      <c r="F174" s="239">
        <v>2.39</v>
      </c>
      <c r="G174" s="116"/>
      <c r="H174" s="200">
        <f aca="true" t="shared" si="25" ref="H174">B174*F174</f>
        <v>0</v>
      </c>
      <c r="I174" s="1"/>
      <c r="J174" s="44"/>
      <c r="K174" s="44"/>
      <c r="L174" s="44"/>
      <c r="M174" s="44"/>
    </row>
    <row r="175" spans="2:13" s="39" customFormat="1" ht="16.5" customHeight="1">
      <c r="B175" s="181"/>
      <c r="C175" s="40" t="s">
        <v>52</v>
      </c>
      <c r="D175" s="40"/>
      <c r="E175" s="337"/>
      <c r="F175" s="263">
        <f>F176</f>
        <v>5.2</v>
      </c>
      <c r="G175" s="117"/>
      <c r="H175" s="268">
        <f>B175*F175</f>
        <v>0</v>
      </c>
      <c r="I175" s="1"/>
      <c r="J175" s="9"/>
      <c r="K175" s="9"/>
      <c r="L175" s="9"/>
      <c r="M175" s="9"/>
    </row>
    <row r="176" spans="2:13" s="45" customFormat="1" ht="16.5" customHeight="1">
      <c r="B176" s="180"/>
      <c r="C176" s="36" t="s">
        <v>12</v>
      </c>
      <c r="D176" s="37" t="s">
        <v>53</v>
      </c>
      <c r="E176" s="307" t="s">
        <v>179</v>
      </c>
      <c r="F176" s="239">
        <v>5.2</v>
      </c>
      <c r="G176" s="116"/>
      <c r="H176" s="200">
        <f aca="true" t="shared" si="26" ref="H176">B176*F176</f>
        <v>0</v>
      </c>
      <c r="I176" s="1"/>
      <c r="J176" s="44"/>
      <c r="K176" s="44"/>
      <c r="L176" s="44"/>
      <c r="M176" s="44"/>
    </row>
    <row r="177" spans="2:13" s="39" customFormat="1" ht="16.5" customHeight="1">
      <c r="B177" s="181"/>
      <c r="C177" s="40" t="s">
        <v>54</v>
      </c>
      <c r="D177" s="40"/>
      <c r="E177" s="337"/>
      <c r="F177" s="263">
        <f>F178</f>
        <v>2.39</v>
      </c>
      <c r="G177" s="117"/>
      <c r="H177" s="268">
        <f>B177*F177</f>
        <v>0</v>
      </c>
      <c r="I177" s="1"/>
      <c r="J177" s="9"/>
      <c r="K177" s="9"/>
      <c r="L177" s="9"/>
      <c r="M177" s="227"/>
    </row>
    <row r="178" spans="2:13" s="45" customFormat="1" ht="16.5" customHeight="1">
      <c r="B178" s="180"/>
      <c r="C178" s="36" t="s">
        <v>12</v>
      </c>
      <c r="D178" s="37" t="s">
        <v>51</v>
      </c>
      <c r="E178" s="304" t="s">
        <v>147</v>
      </c>
      <c r="F178" s="239">
        <v>2.39</v>
      </c>
      <c r="G178" s="116"/>
      <c r="H178" s="200">
        <f aca="true" t="shared" si="27" ref="H178">B178*F178</f>
        <v>0</v>
      </c>
      <c r="I178" s="1"/>
      <c r="J178" s="44"/>
      <c r="K178" s="44"/>
      <c r="L178" s="44"/>
      <c r="M178" s="44"/>
    </row>
    <row r="179" spans="2:13" s="39" customFormat="1" ht="16.5" customHeight="1">
      <c r="B179" s="181"/>
      <c r="C179" s="40" t="s">
        <v>14</v>
      </c>
      <c r="D179" s="40"/>
      <c r="E179" s="337"/>
      <c r="F179" s="263">
        <f>F180</f>
        <v>2.55</v>
      </c>
      <c r="G179" s="117"/>
      <c r="H179" s="268">
        <f>B179*F179</f>
        <v>0</v>
      </c>
      <c r="I179" s="1"/>
      <c r="J179" s="9"/>
      <c r="K179" s="9"/>
      <c r="L179" s="9"/>
      <c r="M179" s="9"/>
    </row>
    <row r="180" spans="2:13" s="45" customFormat="1" ht="16.5" customHeight="1">
      <c r="B180" s="180"/>
      <c r="C180" s="36" t="s">
        <v>12</v>
      </c>
      <c r="D180" s="37" t="s">
        <v>102</v>
      </c>
      <c r="E180" s="304" t="s">
        <v>141</v>
      </c>
      <c r="F180" s="239">
        <v>2.55</v>
      </c>
      <c r="G180" s="116"/>
      <c r="H180" s="200">
        <f aca="true" t="shared" si="28" ref="H180">B180*F180</f>
        <v>0</v>
      </c>
      <c r="I180" s="1"/>
      <c r="J180" s="44"/>
      <c r="K180" s="44"/>
      <c r="L180" s="44"/>
      <c r="M180" s="228"/>
    </row>
    <row r="181" spans="2:13" s="45" customFormat="1" ht="19.5" customHeight="1">
      <c r="B181" s="201"/>
      <c r="C181" s="36">
        <v>1</v>
      </c>
      <c r="D181" s="37" t="s">
        <v>89</v>
      </c>
      <c r="E181" s="304"/>
      <c r="F181" s="258" t="s">
        <v>55</v>
      </c>
      <c r="G181" s="79"/>
      <c r="H181" s="202" t="s">
        <v>18</v>
      </c>
      <c r="I181" s="1"/>
      <c r="J181" s="44"/>
      <c r="K181" s="44"/>
      <c r="L181" s="44"/>
      <c r="M181" s="44"/>
    </row>
    <row r="182" spans="2:13" s="39" customFormat="1" ht="16.5" customHeight="1">
      <c r="B182" s="181"/>
      <c r="C182" s="40" t="s">
        <v>19</v>
      </c>
      <c r="D182" s="40"/>
      <c r="E182" s="337"/>
      <c r="F182" s="263">
        <f>F183</f>
        <v>6.75</v>
      </c>
      <c r="G182" s="117"/>
      <c r="H182" s="268">
        <f>B182*F182</f>
        <v>0</v>
      </c>
      <c r="I182" s="1"/>
      <c r="J182" s="9"/>
      <c r="K182" s="9"/>
      <c r="L182" s="9"/>
      <c r="M182" s="9"/>
    </row>
    <row r="183" spans="2:13" s="45" customFormat="1" ht="16.5" customHeight="1">
      <c r="B183" s="180"/>
      <c r="C183" s="36" t="s">
        <v>12</v>
      </c>
      <c r="D183" s="105" t="s">
        <v>88</v>
      </c>
      <c r="E183" s="307" t="s">
        <v>82</v>
      </c>
      <c r="F183" s="264">
        <v>6.75</v>
      </c>
      <c r="G183" s="116"/>
      <c r="H183" s="200">
        <f aca="true" t="shared" si="29" ref="H183">B183*F183</f>
        <v>0</v>
      </c>
      <c r="I183" s="47"/>
      <c r="J183" s="44"/>
      <c r="K183" s="44"/>
      <c r="L183" s="44"/>
      <c r="M183" s="44"/>
    </row>
    <row r="184" spans="2:13" s="39" customFormat="1" ht="16.5" customHeight="1">
      <c r="B184" s="181"/>
      <c r="C184" s="40" t="s">
        <v>41</v>
      </c>
      <c r="D184" s="40"/>
      <c r="E184" s="337"/>
      <c r="F184" s="263">
        <f>F185</f>
        <v>5.2</v>
      </c>
      <c r="G184" s="117"/>
      <c r="H184" s="268">
        <f>B184*F184</f>
        <v>0</v>
      </c>
      <c r="I184" s="1"/>
      <c r="J184" s="9"/>
      <c r="K184" s="9"/>
      <c r="L184" s="9"/>
      <c r="M184" s="9"/>
    </row>
    <row r="185" spans="2:13" s="45" customFormat="1" ht="16.5" customHeight="1">
      <c r="B185" s="180"/>
      <c r="C185" s="36" t="s">
        <v>12</v>
      </c>
      <c r="D185" s="42" t="s">
        <v>158</v>
      </c>
      <c r="E185" s="304" t="s">
        <v>148</v>
      </c>
      <c r="F185" s="239">
        <v>5.2</v>
      </c>
      <c r="G185" s="118"/>
      <c r="H185" s="200">
        <f aca="true" t="shared" si="30" ref="H185">B185*F185</f>
        <v>0</v>
      </c>
      <c r="I185" s="1"/>
      <c r="J185" s="44"/>
      <c r="K185" s="44"/>
      <c r="L185" s="44"/>
      <c r="M185" s="44"/>
    </row>
    <row r="186" spans="2:10" ht="16.5" customHeight="1">
      <c r="B186" s="203"/>
      <c r="C186" s="112">
        <v>1</v>
      </c>
      <c r="D186" s="42" t="s">
        <v>81</v>
      </c>
      <c r="E186" s="292"/>
      <c r="F186" s="259"/>
      <c r="G186" s="119"/>
      <c r="H186" s="183" t="s">
        <v>121</v>
      </c>
      <c r="I186" s="58"/>
      <c r="J186" s="88"/>
    </row>
    <row r="187" spans="2:13" s="39" customFormat="1" ht="16.5" customHeight="1">
      <c r="B187" s="181"/>
      <c r="C187" s="40" t="s">
        <v>56</v>
      </c>
      <c r="D187" s="40"/>
      <c r="E187" s="337"/>
      <c r="F187" s="263">
        <f>4.66*2</f>
        <v>9.32</v>
      </c>
      <c r="G187" s="115"/>
      <c r="H187" s="268">
        <f>B187*F187</f>
        <v>0</v>
      </c>
      <c r="I187" s="1"/>
      <c r="J187" s="9"/>
      <c r="K187" s="9"/>
      <c r="L187" s="9"/>
      <c r="M187" s="9"/>
    </row>
    <row r="188" spans="2:13" s="45" customFormat="1" ht="16.5" customHeight="1">
      <c r="B188" s="180"/>
      <c r="C188" s="36" t="s">
        <v>17</v>
      </c>
      <c r="D188" s="46" t="s">
        <v>94</v>
      </c>
      <c r="E188" s="333" t="s">
        <v>149</v>
      </c>
      <c r="F188" s="242">
        <v>1.38</v>
      </c>
      <c r="G188" s="120"/>
      <c r="H188" s="200">
        <f aca="true" t="shared" si="31" ref="H188:H190">B188*F188</f>
        <v>0</v>
      </c>
      <c r="I188" s="1"/>
      <c r="J188" s="44"/>
      <c r="K188" s="44"/>
      <c r="L188" s="44"/>
      <c r="M188" s="44"/>
    </row>
    <row r="189" spans="2:13" s="45" customFormat="1" ht="16.5" customHeight="1">
      <c r="B189" s="180"/>
      <c r="C189" s="36" t="s">
        <v>17</v>
      </c>
      <c r="D189" s="46" t="s">
        <v>80</v>
      </c>
      <c r="E189" s="307" t="s">
        <v>117</v>
      </c>
      <c r="F189" s="242">
        <v>1.28</v>
      </c>
      <c r="G189" s="120"/>
      <c r="H189" s="200">
        <f t="shared" si="31"/>
        <v>0</v>
      </c>
      <c r="I189" s="1"/>
      <c r="J189" s="44"/>
      <c r="K189" s="44"/>
      <c r="L189" s="44"/>
      <c r="M189" s="44"/>
    </row>
    <row r="190" spans="2:13" s="45" customFormat="1" ht="16.5" customHeight="1">
      <c r="B190" s="180"/>
      <c r="C190" s="36" t="s">
        <v>17</v>
      </c>
      <c r="D190" s="46" t="s">
        <v>93</v>
      </c>
      <c r="E190" s="333" t="s">
        <v>119</v>
      </c>
      <c r="F190" s="242">
        <v>2</v>
      </c>
      <c r="G190" s="120"/>
      <c r="H190" s="200">
        <f t="shared" si="31"/>
        <v>0</v>
      </c>
      <c r="I190" s="1"/>
      <c r="J190" s="44"/>
      <c r="K190" s="44"/>
      <c r="L190" s="44"/>
      <c r="M190" s="44"/>
    </row>
    <row r="191" spans="2:13" s="27" customFormat="1" ht="19.5" customHeight="1">
      <c r="B191" s="181"/>
      <c r="C191" s="40" t="s">
        <v>165</v>
      </c>
      <c r="D191" s="40"/>
      <c r="E191" s="321"/>
      <c r="F191" s="240">
        <v>1.5</v>
      </c>
      <c r="G191" s="41"/>
      <c r="H191" s="268">
        <f>B191*F191</f>
        <v>0</v>
      </c>
      <c r="I191" s="25"/>
      <c r="J191" s="26"/>
      <c r="K191" s="26"/>
      <c r="L191" s="26"/>
      <c r="M191" s="26"/>
    </row>
    <row r="192" spans="2:13" s="45" customFormat="1" ht="19.5" customHeight="1">
      <c r="B192" s="180"/>
      <c r="C192" s="36" t="s">
        <v>12</v>
      </c>
      <c r="D192" s="46" t="s">
        <v>166</v>
      </c>
      <c r="E192" s="307" t="s">
        <v>167</v>
      </c>
      <c r="F192" s="241">
        <v>1.5</v>
      </c>
      <c r="G192" s="89"/>
      <c r="H192" s="200">
        <f aca="true" t="shared" si="32" ref="H192">B192*F192</f>
        <v>0</v>
      </c>
      <c r="I192" s="1"/>
      <c r="J192" s="93"/>
      <c r="K192" s="44"/>
      <c r="L192" s="44"/>
      <c r="M192" s="44"/>
    </row>
    <row r="193" spans="2:13" s="39" customFormat="1" ht="16.5" customHeight="1">
      <c r="B193" s="181"/>
      <c r="C193" s="40" t="s">
        <v>20</v>
      </c>
      <c r="D193" s="40"/>
      <c r="E193" s="337"/>
      <c r="F193" s="263">
        <v>77.9</v>
      </c>
      <c r="G193" s="117"/>
      <c r="H193" s="268">
        <f>B193*F193</f>
        <v>0</v>
      </c>
      <c r="I193" s="1"/>
      <c r="J193" s="9"/>
      <c r="K193" s="9"/>
      <c r="L193" s="9"/>
      <c r="M193" s="224"/>
    </row>
    <row r="194" spans="2:13" s="39" customFormat="1" ht="16.5" customHeight="1">
      <c r="B194" s="180"/>
      <c r="C194" s="36" t="s">
        <v>24</v>
      </c>
      <c r="D194" s="42" t="s">
        <v>135</v>
      </c>
      <c r="E194" s="307" t="s">
        <v>118</v>
      </c>
      <c r="F194" s="241">
        <v>0.96</v>
      </c>
      <c r="G194" s="89"/>
      <c r="H194" s="200">
        <f aca="true" t="shared" si="33" ref="H194:H206">B194*F194</f>
        <v>0</v>
      </c>
      <c r="I194" s="1"/>
      <c r="J194" s="9"/>
      <c r="K194" s="9"/>
      <c r="L194" s="9"/>
      <c r="M194" s="9"/>
    </row>
    <row r="195" spans="2:13" s="45" customFormat="1" ht="16.5" customHeight="1">
      <c r="B195" s="180"/>
      <c r="C195" s="36" t="s">
        <v>24</v>
      </c>
      <c r="D195" s="46" t="s">
        <v>66</v>
      </c>
      <c r="E195" s="307" t="s">
        <v>105</v>
      </c>
      <c r="F195" s="241">
        <v>0.96</v>
      </c>
      <c r="G195" s="89"/>
      <c r="H195" s="200">
        <f t="shared" si="33"/>
        <v>0</v>
      </c>
      <c r="I195" s="1"/>
      <c r="J195" s="44"/>
      <c r="K195" s="44"/>
      <c r="L195" s="44"/>
      <c r="M195" s="44"/>
    </row>
    <row r="196" spans="2:13" s="45" customFormat="1" ht="16.5" customHeight="1">
      <c r="B196" s="180"/>
      <c r="C196" s="36" t="s">
        <v>24</v>
      </c>
      <c r="D196" s="49" t="s">
        <v>92</v>
      </c>
      <c r="E196" s="306" t="s">
        <v>114</v>
      </c>
      <c r="F196" s="239">
        <v>1.4</v>
      </c>
      <c r="G196" s="79"/>
      <c r="H196" s="200">
        <f t="shared" si="33"/>
        <v>0</v>
      </c>
      <c r="I196" s="1"/>
      <c r="J196" s="44"/>
      <c r="K196" s="44"/>
      <c r="L196" s="44"/>
      <c r="M196" s="44"/>
    </row>
    <row r="197" spans="2:13" s="45" customFormat="1" ht="16.5" customHeight="1">
      <c r="B197" s="184"/>
      <c r="C197" s="90" t="s">
        <v>12</v>
      </c>
      <c r="D197" s="37" t="s">
        <v>22</v>
      </c>
      <c r="E197" s="310" t="s">
        <v>115</v>
      </c>
      <c r="F197" s="242">
        <v>11.48</v>
      </c>
      <c r="G197" s="91"/>
      <c r="H197" s="200">
        <f t="shared" si="33"/>
        <v>0</v>
      </c>
      <c r="I197" s="1"/>
      <c r="J197" s="44"/>
      <c r="K197" s="44"/>
      <c r="L197" s="44"/>
      <c r="M197" s="44"/>
    </row>
    <row r="198" spans="2:13" s="45" customFormat="1" ht="16.5" customHeight="1">
      <c r="B198" s="184"/>
      <c r="C198" s="90" t="s">
        <v>12</v>
      </c>
      <c r="D198" s="49" t="s">
        <v>91</v>
      </c>
      <c r="E198" s="308" t="s">
        <v>107</v>
      </c>
      <c r="F198" s="242">
        <v>2.15</v>
      </c>
      <c r="G198" s="91"/>
      <c r="H198" s="200">
        <f t="shared" si="33"/>
        <v>0</v>
      </c>
      <c r="I198" s="1"/>
      <c r="J198" s="44"/>
      <c r="K198" s="44"/>
      <c r="L198" s="44"/>
      <c r="M198" s="44"/>
    </row>
    <row r="199" spans="2:13" s="45" customFormat="1" ht="16.5" customHeight="1">
      <c r="B199" s="180"/>
      <c r="C199" s="36" t="s">
        <v>42</v>
      </c>
      <c r="D199" s="42" t="s">
        <v>67</v>
      </c>
      <c r="E199" s="307" t="s">
        <v>108</v>
      </c>
      <c r="F199" s="241">
        <v>2.16</v>
      </c>
      <c r="G199" s="89"/>
      <c r="H199" s="200">
        <f t="shared" si="33"/>
        <v>0</v>
      </c>
      <c r="I199" s="1"/>
      <c r="J199" s="44"/>
      <c r="K199" s="44"/>
      <c r="L199" s="44"/>
      <c r="M199" s="44"/>
    </row>
    <row r="200" spans="2:13" s="45" customFormat="1" ht="16.5" customHeight="1">
      <c r="B200" s="184"/>
      <c r="C200" s="90" t="s">
        <v>12</v>
      </c>
      <c r="D200" s="42" t="s">
        <v>59</v>
      </c>
      <c r="E200" s="307" t="s">
        <v>142</v>
      </c>
      <c r="F200" s="239">
        <v>3.75</v>
      </c>
      <c r="G200" s="79"/>
      <c r="H200" s="200">
        <f t="shared" si="33"/>
        <v>0</v>
      </c>
      <c r="I200" s="1"/>
      <c r="J200" s="44"/>
      <c r="K200" s="44"/>
      <c r="L200" s="44"/>
      <c r="M200" s="44"/>
    </row>
    <row r="201" spans="2:13" s="45" customFormat="1" ht="16.5" customHeight="1">
      <c r="B201" s="184"/>
      <c r="C201" s="90" t="s">
        <v>12</v>
      </c>
      <c r="D201" s="42" t="s">
        <v>68</v>
      </c>
      <c r="E201" s="307" t="s">
        <v>120</v>
      </c>
      <c r="F201" s="239">
        <v>5.4</v>
      </c>
      <c r="G201" s="86"/>
      <c r="H201" s="200">
        <f t="shared" si="33"/>
        <v>0</v>
      </c>
      <c r="I201" s="1"/>
      <c r="J201" s="44"/>
      <c r="K201" s="44"/>
      <c r="L201" s="44"/>
      <c r="M201" s="44"/>
    </row>
    <row r="202" spans="2:8" ht="16.5" customHeight="1">
      <c r="B202" s="184"/>
      <c r="C202" s="90">
        <v>1</v>
      </c>
      <c r="D202" s="42" t="s">
        <v>69</v>
      </c>
      <c r="E202" s="325" t="s">
        <v>150</v>
      </c>
      <c r="F202" s="242">
        <v>11.95</v>
      </c>
      <c r="G202" s="121"/>
      <c r="H202" s="200">
        <f t="shared" si="33"/>
        <v>0</v>
      </c>
    </row>
    <row r="203" spans="2:9" s="39" customFormat="1" ht="16.5" customHeight="1">
      <c r="B203" s="184"/>
      <c r="C203" s="36">
        <v>1</v>
      </c>
      <c r="D203" s="42" t="s">
        <v>178</v>
      </c>
      <c r="E203" s="334" t="s">
        <v>157</v>
      </c>
      <c r="F203" s="241">
        <v>10</v>
      </c>
      <c r="G203" s="122"/>
      <c r="H203" s="200">
        <f t="shared" si="33"/>
        <v>0</v>
      </c>
      <c r="I203" s="1"/>
    </row>
    <row r="204" spans="2:9" s="39" customFormat="1" ht="16.5" customHeight="1">
      <c r="B204" s="184"/>
      <c r="C204" s="90">
        <v>1</v>
      </c>
      <c r="D204" s="37" t="s">
        <v>30</v>
      </c>
      <c r="E204" s="310" t="s">
        <v>110</v>
      </c>
      <c r="F204" s="242">
        <v>2.5</v>
      </c>
      <c r="G204" s="91"/>
      <c r="H204" s="200">
        <f t="shared" si="33"/>
        <v>0</v>
      </c>
      <c r="I204" s="1"/>
    </row>
    <row r="205" spans="2:13" s="45" customFormat="1" ht="16.5" customHeight="1">
      <c r="B205" s="184"/>
      <c r="C205" s="90">
        <v>1</v>
      </c>
      <c r="D205" s="52" t="s">
        <v>85</v>
      </c>
      <c r="E205" s="309" t="s">
        <v>109</v>
      </c>
      <c r="F205" s="243">
        <v>5.1</v>
      </c>
      <c r="G205" s="92"/>
      <c r="H205" s="200">
        <f t="shared" si="33"/>
        <v>0</v>
      </c>
      <c r="I205" s="1"/>
      <c r="J205" s="44"/>
      <c r="K205" s="44"/>
      <c r="L205" s="44"/>
      <c r="M205" s="44"/>
    </row>
    <row r="206" spans="2:13" s="45" customFormat="1" ht="16.5" customHeight="1" thickBot="1">
      <c r="B206" s="184"/>
      <c r="C206" s="90">
        <v>1</v>
      </c>
      <c r="D206" s="37" t="s">
        <v>28</v>
      </c>
      <c r="E206" s="307" t="s">
        <v>29</v>
      </c>
      <c r="F206" s="241">
        <v>1.25</v>
      </c>
      <c r="G206" s="89"/>
      <c r="H206" s="200">
        <f t="shared" si="33"/>
        <v>0</v>
      </c>
      <c r="I206" s="47"/>
      <c r="J206" s="93"/>
      <c r="K206" s="44"/>
      <c r="L206" s="44"/>
      <c r="M206" s="44"/>
    </row>
    <row r="207" spans="2:13" s="39" customFormat="1" ht="16.5" customHeight="1" thickBot="1">
      <c r="B207" s="185"/>
      <c r="C207" s="123"/>
      <c r="D207" s="108" t="s">
        <v>70</v>
      </c>
      <c r="E207" s="338"/>
      <c r="F207" s="265"/>
      <c r="G207" s="124"/>
      <c r="H207" s="273">
        <f>SUM(H168:H206)</f>
        <v>0</v>
      </c>
      <c r="I207" s="125"/>
      <c r="J207" s="9"/>
      <c r="K207" s="9"/>
      <c r="L207" s="9"/>
      <c r="M207" s="9"/>
    </row>
    <row r="208" spans="2:13" s="39" customFormat="1" ht="16.5" customHeight="1">
      <c r="B208" s="186"/>
      <c r="C208" s="59"/>
      <c r="D208" s="59" t="s">
        <v>32</v>
      </c>
      <c r="E208" s="339"/>
      <c r="F208" s="266"/>
      <c r="G208" s="126"/>
      <c r="H208" s="187"/>
      <c r="I208" s="1"/>
      <c r="J208" s="9"/>
      <c r="K208" s="9"/>
      <c r="L208" s="9"/>
      <c r="M208" s="9"/>
    </row>
    <row r="209" spans="2:8" s="39" customFormat="1" ht="15.75" customHeight="1">
      <c r="B209" s="188"/>
      <c r="C209" s="62"/>
      <c r="D209" s="52" t="s">
        <v>83</v>
      </c>
      <c r="E209" s="309" t="s">
        <v>144</v>
      </c>
      <c r="F209" s="243">
        <v>4.5</v>
      </c>
      <c r="G209" s="63"/>
      <c r="H209" s="200">
        <f aca="true" t="shared" si="34" ref="H209:H215">B209*F209</f>
        <v>0</v>
      </c>
    </row>
    <row r="210" spans="2:13" s="39" customFormat="1" ht="37.5" customHeight="1">
      <c r="B210" s="189"/>
      <c r="C210" s="64"/>
      <c r="D210" s="65" t="s">
        <v>132</v>
      </c>
      <c r="E210" s="313" t="s">
        <v>111</v>
      </c>
      <c r="F210" s="246">
        <v>27</v>
      </c>
      <c r="G210" s="91"/>
      <c r="H210" s="200">
        <f t="shared" si="34"/>
        <v>0</v>
      </c>
      <c r="I210" s="1"/>
      <c r="J210" s="9"/>
      <c r="K210" s="9"/>
      <c r="L210" s="9"/>
      <c r="M210" s="9"/>
    </row>
    <row r="211" spans="2:13" s="45" customFormat="1" ht="16.5" customHeight="1">
      <c r="B211" s="189"/>
      <c r="C211" s="64"/>
      <c r="D211" s="66" t="s">
        <v>33</v>
      </c>
      <c r="E211" s="325" t="s">
        <v>112</v>
      </c>
      <c r="F211" s="242">
        <v>3.48</v>
      </c>
      <c r="G211" s="91"/>
      <c r="H211" s="200">
        <f t="shared" si="34"/>
        <v>0</v>
      </c>
      <c r="I211" s="1"/>
      <c r="J211" s="95"/>
      <c r="K211" s="95"/>
      <c r="L211" s="95"/>
      <c r="M211" s="95"/>
    </row>
    <row r="212" spans="2:13" s="45" customFormat="1" ht="16.5" customHeight="1">
      <c r="B212" s="189"/>
      <c r="C212" s="64"/>
      <c r="D212" s="67" t="s">
        <v>84</v>
      </c>
      <c r="E212" s="310" t="s">
        <v>145</v>
      </c>
      <c r="F212" s="242">
        <v>3.5</v>
      </c>
      <c r="G212" s="91"/>
      <c r="H212" s="200">
        <f t="shared" si="34"/>
        <v>0</v>
      </c>
      <c r="I212" s="1"/>
      <c r="J212" s="44"/>
      <c r="K212" s="44"/>
      <c r="L212" s="44"/>
      <c r="M212" s="44"/>
    </row>
    <row r="213" spans="2:13" s="45" customFormat="1" ht="16.5" customHeight="1">
      <c r="B213" s="189"/>
      <c r="C213" s="64"/>
      <c r="D213" s="65" t="s">
        <v>36</v>
      </c>
      <c r="E213" s="313" t="s">
        <v>76</v>
      </c>
      <c r="F213" s="242">
        <v>9.38</v>
      </c>
      <c r="G213" s="91"/>
      <c r="H213" s="200">
        <f t="shared" si="34"/>
        <v>0</v>
      </c>
      <c r="I213" s="1"/>
      <c r="J213" s="44"/>
      <c r="K213" s="44"/>
      <c r="L213" s="44"/>
      <c r="M213" s="44"/>
    </row>
    <row r="214" spans="2:13" s="45" customFormat="1" ht="16.5" customHeight="1">
      <c r="B214" s="189"/>
      <c r="C214" s="64"/>
      <c r="D214" s="42" t="s">
        <v>26</v>
      </c>
      <c r="E214" s="307" t="s">
        <v>27</v>
      </c>
      <c r="F214" s="241">
        <v>2.5</v>
      </c>
      <c r="G214" s="89"/>
      <c r="H214" s="200">
        <f t="shared" si="34"/>
        <v>0</v>
      </c>
      <c r="I214" s="1"/>
      <c r="J214" s="44"/>
      <c r="K214" s="44"/>
      <c r="L214" s="44"/>
      <c r="M214" s="44"/>
    </row>
    <row r="215" spans="2:13" s="45" customFormat="1" ht="16.5" customHeight="1" thickBot="1">
      <c r="B215" s="190"/>
      <c r="C215" s="191"/>
      <c r="D215" s="192" t="s">
        <v>37</v>
      </c>
      <c r="E215" s="340" t="s">
        <v>163</v>
      </c>
      <c r="F215" s="254">
        <v>30</v>
      </c>
      <c r="G215" s="193"/>
      <c r="H215" s="200">
        <f t="shared" si="34"/>
        <v>0</v>
      </c>
      <c r="I215" s="1"/>
      <c r="J215" s="44"/>
      <c r="K215" s="44"/>
      <c r="L215" s="44"/>
      <c r="M215" s="44"/>
    </row>
    <row r="216" spans="2:13" s="45" customFormat="1" ht="19.5" customHeight="1" thickBot="1">
      <c r="B216" s="12"/>
      <c r="C216" s="9"/>
      <c r="D216" s="380" t="s">
        <v>71</v>
      </c>
      <c r="E216" s="381"/>
      <c r="F216" s="382"/>
      <c r="G216" s="235"/>
      <c r="H216" s="274">
        <f>SUM(H209:H215)+H207</f>
        <v>0</v>
      </c>
      <c r="I216" s="1"/>
      <c r="J216" s="39"/>
      <c r="K216" s="95"/>
      <c r="L216" s="95"/>
      <c r="M216" s="95"/>
    </row>
    <row r="217" spans="2:13" s="45" customFormat="1" ht="19.5" customHeight="1" thickBot="1">
      <c r="B217" s="14"/>
      <c r="C217" s="14"/>
      <c r="D217" s="383" t="s">
        <v>72</v>
      </c>
      <c r="E217" s="384"/>
      <c r="F217" s="384"/>
      <c r="G217" s="385"/>
      <c r="H217" s="236">
        <f>H69+H117+H166+H216</f>
        <v>0</v>
      </c>
      <c r="I217" s="127"/>
      <c r="J217" s="44"/>
      <c r="K217" s="44"/>
      <c r="L217" s="44"/>
      <c r="M217" s="44"/>
    </row>
    <row r="218" spans="2:13" s="45" customFormat="1" ht="19.5" customHeight="1" thickBot="1">
      <c r="B218" s="14"/>
      <c r="C218" s="14"/>
      <c r="D218" s="195" t="s">
        <v>73</v>
      </c>
      <c r="E218" s="289"/>
      <c r="F218" s="289"/>
      <c r="G218" s="196"/>
      <c r="H218" s="194"/>
      <c r="I218" s="127"/>
      <c r="J218" s="44"/>
      <c r="K218" s="44"/>
      <c r="L218" s="44"/>
      <c r="M218" s="44"/>
    </row>
    <row r="219" spans="2:9" ht="15.75" customHeight="1">
      <c r="B219" s="14"/>
      <c r="C219" s="14"/>
      <c r="D219" s="15"/>
      <c r="E219" s="291"/>
      <c r="F219" s="290"/>
      <c r="G219" s="14"/>
      <c r="H219" s="14"/>
      <c r="I219" s="129"/>
    </row>
    <row r="220" spans="2:9" ht="15" customHeight="1">
      <c r="B220" s="14"/>
      <c r="C220" s="14"/>
      <c r="D220" s="128"/>
      <c r="E220" s="291"/>
      <c r="F220" s="291"/>
      <c r="G220" s="128"/>
      <c r="H220" s="128"/>
      <c r="I220" s="129"/>
    </row>
    <row r="221" spans="2:9" ht="15" customHeight="1">
      <c r="B221" s="14"/>
      <c r="C221" s="14"/>
      <c r="D221" s="128"/>
      <c r="E221" s="291"/>
      <c r="F221" s="291"/>
      <c r="G221" s="128"/>
      <c r="H221" s="128"/>
      <c r="I221" s="129"/>
    </row>
    <row r="222" spans="2:9" ht="15" customHeight="1">
      <c r="B222" s="14"/>
      <c r="C222" s="14"/>
      <c r="D222" s="128"/>
      <c r="E222" s="291"/>
      <c r="F222" s="291"/>
      <c r="G222" s="128"/>
      <c r="H222" s="128"/>
      <c r="I222" s="129"/>
    </row>
    <row r="223" spans="2:9" ht="15.75" customHeight="1">
      <c r="B223" s="14"/>
      <c r="C223" s="14"/>
      <c r="D223" s="2"/>
      <c r="E223" s="290"/>
      <c r="F223" s="292"/>
      <c r="G223" s="8"/>
      <c r="H223" s="8"/>
      <c r="I223" s="129"/>
    </row>
    <row r="224" spans="2:9" ht="15.75" customHeight="1">
      <c r="B224" s="14"/>
      <c r="C224" s="14"/>
      <c r="D224" s="2"/>
      <c r="E224" s="290"/>
      <c r="F224" s="290"/>
      <c r="G224" s="14"/>
      <c r="H224" s="14"/>
      <c r="I224" s="129"/>
    </row>
    <row r="225" spans="2:9" ht="15.75" customHeight="1">
      <c r="B225" s="14"/>
      <c r="C225" s="5"/>
      <c r="D225" s="2"/>
      <c r="E225" s="291"/>
      <c r="F225" s="290"/>
      <c r="G225" s="14"/>
      <c r="H225" s="14"/>
      <c r="I225" s="129"/>
    </row>
    <row r="226" spans="2:9" ht="15.75" customHeight="1">
      <c r="B226" s="14"/>
      <c r="C226" s="5"/>
      <c r="D226" s="2"/>
      <c r="E226" s="291"/>
      <c r="F226" s="290"/>
      <c r="G226" s="14"/>
      <c r="H226" s="14"/>
      <c r="I226" s="129"/>
    </row>
    <row r="227" spans="2:9" ht="15.75" customHeight="1">
      <c r="B227" s="14"/>
      <c r="C227" s="5"/>
      <c r="D227" s="2"/>
      <c r="E227" s="291"/>
      <c r="F227" s="290"/>
      <c r="G227" s="14"/>
      <c r="H227" s="14"/>
      <c r="I227" s="129"/>
    </row>
    <row r="228" spans="2:9" ht="15.75" customHeight="1">
      <c r="B228" s="6"/>
      <c r="C228" s="4"/>
      <c r="D228" s="4"/>
      <c r="E228" s="341"/>
      <c r="F228" s="293"/>
      <c r="G228" s="4"/>
      <c r="H228" s="3"/>
      <c r="I228" s="129"/>
    </row>
    <row r="229" spans="2:9" ht="15.75" customHeight="1">
      <c r="B229" s="6"/>
      <c r="C229" s="4"/>
      <c r="D229" s="4"/>
      <c r="E229" s="293"/>
      <c r="F229" s="292"/>
      <c r="G229" s="8"/>
      <c r="H229" s="3"/>
      <c r="I229" s="129"/>
    </row>
    <row r="230" spans="2:9" ht="15.75" customHeight="1">
      <c r="B230" s="130"/>
      <c r="C230" s="4"/>
      <c r="D230" s="4"/>
      <c r="E230" s="293"/>
      <c r="F230" s="292"/>
      <c r="G230" s="8"/>
      <c r="H230" s="3"/>
      <c r="I230" s="129"/>
    </row>
    <row r="231" spans="2:9" ht="15.75" customHeight="1">
      <c r="B231" s="131"/>
      <c r="C231" s="132"/>
      <c r="D231" s="132"/>
      <c r="E231" s="294"/>
      <c r="F231" s="294"/>
      <c r="G231" s="132"/>
      <c r="H231" s="132"/>
      <c r="I231" s="129"/>
    </row>
  </sheetData>
  <mergeCells count="7">
    <mergeCell ref="G5:H5"/>
    <mergeCell ref="E17:F17"/>
    <mergeCell ref="D216:F216"/>
    <mergeCell ref="D217:G217"/>
    <mergeCell ref="C10:D10"/>
    <mergeCell ref="C11:D11"/>
    <mergeCell ref="E16:G16"/>
  </mergeCells>
  <printOptions horizontalCentered="1"/>
  <pageMargins left="0.3937007874015748" right="0.35433070866141736" top="0.9055118110236221" bottom="0.3937007874015748" header="0.31496062992125984" footer="0.31496062992125984"/>
  <pageSetup horizontalDpi="600" verticalDpi="600" orientation="portrait" paperSize="9" scale="56" r:id="rId3"/>
  <headerFooter alignWithMargins="0">
    <oddHeader>&amp;L&amp;"Arial,Bold"&amp;14TAX INVOICE NO:  ___________________&amp;R&amp;"Arial,Bold"&amp;14CIS SCHOOLS ABN 75 102 218 888</oddHeader>
    <oddFooter xml:space="preserve">&amp;L&amp;"Times New Roman,Bold"&amp;8&amp;F,  &amp;10 Page &amp;P/ &amp;N&amp;R&amp;"Times New Roman,Bold"Tel: 02 9651 5741 Mobile: 0412 743 259  Fax: 02 9651 5742  Email: sales@cisgroup.com.au </oddFooter>
  </headerFooter>
  <rowBreaks count="7" manualBreakCount="7">
    <brk id="61" max="16383" man="1"/>
    <brk id="70" max="16383" man="1"/>
    <brk id="108" max="16383" man="1"/>
    <brk id="118" max="16383" man="1"/>
    <brk id="157" max="16383" man="1"/>
    <brk id="167" max="16383" man="1"/>
    <brk id="207" max="1638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Bernard Ng</cp:lastModifiedBy>
  <cp:lastPrinted>2023-08-11T02:34:57Z</cp:lastPrinted>
  <dcterms:created xsi:type="dcterms:W3CDTF">2011-08-16T06:09:15Z</dcterms:created>
  <dcterms:modified xsi:type="dcterms:W3CDTF">2023-09-08T02:19:46Z</dcterms:modified>
  <cp:category/>
  <cp:version/>
  <cp:contentType/>
  <cp:contentStatus/>
</cp:coreProperties>
</file>